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385" tabRatio="969" activeTab="2"/>
  </bookViews>
  <sheets>
    <sheet name="Tytuł" sheetId="1" r:id="rId1"/>
    <sheet name="Lista TG(S)" sheetId="2" r:id="rId2"/>
    <sheet name="32(S)" sheetId="3" r:id="rId3"/>
    <sheet name="16(S)" sheetId="4" r:id="rId4"/>
    <sheet name="8(S)" sheetId="5" r:id="rId5"/>
    <sheet name="ListaTG(D)" sheetId="6" r:id="rId6"/>
    <sheet name="16(D)" sheetId="7" r:id="rId7"/>
    <sheet name="8(D)" sheetId="8" r:id="rId8"/>
    <sheet name="4(D)" sheetId="9" r:id="rId9"/>
    <sheet name="PunktacjaTG 64(S)" sheetId="10" r:id="rId10"/>
    <sheet name="PunktacjaTG 32(S)" sheetId="11" r:id="rId11"/>
    <sheet name="PunktacjaTG 16(S)" sheetId="12" r:id="rId12"/>
    <sheet name="PunktacjaTG 8(S)" sheetId="13" r:id="rId13"/>
    <sheet name="PunktacjaTG 16(D)" sheetId="14" r:id="rId14"/>
    <sheet name="PunktacjaTG 8(D)" sheetId="15" r:id="rId15"/>
    <sheet name="PunktacjaTG 4(D)" sheetId="16" r:id="rId16"/>
    <sheet name="Plan gier1" sheetId="17" r:id="rId17"/>
    <sheet name="Plan gier2" sheetId="18" r:id="rId18"/>
    <sheet name="Plan gier4" sheetId="19" r:id="rId19"/>
    <sheet name="Plan gier5" sheetId="20" r:id="rId20"/>
    <sheet name="Plan gier6" sheetId="21" r:id="rId21"/>
    <sheet name="Plan gier8" sheetId="22" r:id="rId22"/>
    <sheet name="Arkusz1" sheetId="23" state="hidden" r:id="rId2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mie">'Lista TG(S)'!$M$9:$M$136</definedName>
    <definedName name="Nazwisko">'Lista TG(S)'!$J$9:$J$72</definedName>
    <definedName name="Nazwisko_Q">#REF!</definedName>
    <definedName name="Nazwisko1">'Lista TG(S)'!$M$9:$M$136</definedName>
    <definedName name="_xlnm.Print_Area" localSheetId="6">'16(D)'!$A$1:$O$81</definedName>
    <definedName name="_xlnm.Print_Area" localSheetId="3">'16(S)'!$A$1:$P$67</definedName>
    <definedName name="_xlnm.Print_Area" localSheetId="2">'32(S)'!$A$1:$P$81</definedName>
    <definedName name="_xlnm.Print_Area" localSheetId="8">'4(D)'!$A$1:$O$79</definedName>
    <definedName name="_xlnm.Print_Area" localSheetId="7">'8(D)'!$A$1:$O$81</definedName>
    <definedName name="_xlnm.Print_Area" localSheetId="4">'8(S)'!$A$1:$O$67</definedName>
    <definedName name="_xlnm.Print_Area" localSheetId="1">'Lista TG(S)'!$A$1:$H$72</definedName>
    <definedName name="_xlnm.Print_Area" localSheetId="5">'ListaTG(D)'!$A$1:$I$41</definedName>
    <definedName name="_xlnm.Print_Area" localSheetId="16">'Plan gier1'!$A$1:$I$40</definedName>
    <definedName name="_xlnm.Print_Area" localSheetId="17">'Plan gier2'!$A$1:$I$61</definedName>
    <definedName name="_xlnm.Print_Area" localSheetId="18">'Plan gier4'!$A$1:$I$61</definedName>
    <definedName name="_xlnm.Print_Area" localSheetId="19">'Plan gier5'!$A$1:$G$61</definedName>
    <definedName name="_xlnm.Print_Area" localSheetId="20">'Plan gier6'!$A$1:$I$47</definedName>
    <definedName name="_xlnm.Print_Area" localSheetId="21">'Plan gier8'!$A$1:$I$47</definedName>
    <definedName name="_xlnm.Print_Area" localSheetId="13">'PunktacjaTG 16(D)'!$A$1:$H$40</definedName>
    <definedName name="_xlnm.Print_Area" localSheetId="11">'PunktacjaTG 16(S)'!$A$1:$H$40</definedName>
    <definedName name="_xlnm.Print_Area" localSheetId="10">'PunktacjaTG 32(S)'!$A$1:$H$40</definedName>
    <definedName name="_xlnm.Print_Area" localSheetId="15">'PunktacjaTG 4(D)'!$A$1:$H$40</definedName>
    <definedName name="_xlnm.Print_Area" localSheetId="9">'PunktacjaTG 64(S)'!$A$1:$H$72</definedName>
    <definedName name="_xlnm.Print_Area" localSheetId="14">'PunktacjaTG 8(D)'!$A$1:$H$40</definedName>
    <definedName name="_xlnm.Print_Area" localSheetId="12">'PunktacjaTG 8(S)'!$A$1:$H$40</definedName>
    <definedName name="_xlnm.Print_Titles" localSheetId="1">'Lista TG(S)'!$1:$8</definedName>
    <definedName name="_xlnm.Print_Titles" localSheetId="13">'PunktacjaTG 16(D)'!$1:$8</definedName>
    <definedName name="_xlnm.Print_Titles" localSheetId="11">'PunktacjaTG 16(S)'!$1:$8</definedName>
    <definedName name="_xlnm.Print_Titles" localSheetId="10">'PunktacjaTG 32(S)'!$1:$8</definedName>
    <definedName name="_xlnm.Print_Titles" localSheetId="15">'PunktacjaTG 4(D)'!$1:$8</definedName>
    <definedName name="_xlnm.Print_Titles" localSheetId="9">'PunktacjaTG 64(S)'!$1:$8</definedName>
    <definedName name="_xlnm.Print_Titles" localSheetId="14">'PunktacjaTG 8(D)'!$1:$8</definedName>
    <definedName name="_xlnm.Print_Titles" localSheetId="12">'PunktacjaTG 8(S)'!$1:$8</definedName>
  </definedNames>
  <calcPr fullCalcOnLoad="1"/>
</workbook>
</file>

<file path=xl/comments2.xml><?xml version="1.0" encoding="utf-8"?>
<comments xmlns="http://schemas.openxmlformats.org/spreadsheetml/2006/main">
  <authors>
    <author>Pete</author>
  </authors>
  <commentList>
    <comment ref="G8" authorId="0">
      <text>
        <r>
          <rPr>
            <b/>
            <sz val="8"/>
            <rFont val="Tahoma"/>
            <family val="2"/>
          </rPr>
          <t>Pete:</t>
        </r>
        <r>
          <rPr>
            <sz val="8"/>
            <rFont val="Tahoma"/>
            <family val="2"/>
          </rPr>
          <t xml:space="preserve">
DA - dopuszczony bezpośrednio
WC - dzika karta
LL - Lucky Loser
Q - zwycięzca eliminacji</t>
        </r>
      </text>
    </comment>
  </commentList>
</comments>
</file>

<file path=xl/comments3.xml><?xml version="1.0" encoding="utf-8"?>
<comments xmlns="http://schemas.openxmlformats.org/spreadsheetml/2006/main">
  <authors>
    <author>Piotrek</author>
  </authors>
  <commentList>
    <comment ref="H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 ref="N3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4.xml><?xml version="1.0" encoding="utf-8"?>
<comments xmlns="http://schemas.openxmlformats.org/spreadsheetml/2006/main">
  <authors>
    <author>Piotrek</author>
  </authors>
  <commentList>
    <comment ref="H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5.xml><?xml version="1.0" encoding="utf-8"?>
<comments xmlns="http://schemas.openxmlformats.org/spreadsheetml/2006/main">
  <authors>
    <author>Piotrek</author>
  </authors>
  <commentList>
    <comment ref="H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6.xml><?xml version="1.0" encoding="utf-8"?>
<comments xmlns="http://schemas.openxmlformats.org/spreadsheetml/2006/main">
  <authors>
    <author>Piotrek</author>
  </authors>
  <commentList>
    <comment ref="J9" authorId="0">
      <text>
        <r>
          <rPr>
            <b/>
            <sz val="8"/>
            <rFont val="Tahoma"/>
            <family val="2"/>
          </rPr>
          <t>Piotrek:</t>
        </r>
        <r>
          <rPr>
            <sz val="8"/>
            <rFont val="Tahoma"/>
            <family val="2"/>
          </rPr>
          <t xml:space="preserve">
Nie wypełniaj tej kolumny</t>
        </r>
      </text>
    </comment>
    <comment ref="O9" authorId="0">
      <text>
        <r>
          <rPr>
            <b/>
            <sz val="8"/>
            <rFont val="Tahoma"/>
            <family val="2"/>
          </rPr>
          <t>Piotrek:</t>
        </r>
        <r>
          <rPr>
            <sz val="8"/>
            <rFont val="Tahoma"/>
            <family val="2"/>
          </rPr>
          <t xml:space="preserve">
Nie wypełniaj tej kolumny</t>
        </r>
      </text>
    </comment>
    <comment ref="P9" authorId="0">
      <text>
        <r>
          <rPr>
            <b/>
            <sz val="8"/>
            <rFont val="Tahoma"/>
            <family val="2"/>
          </rPr>
          <t>Piotrek:</t>
        </r>
        <r>
          <rPr>
            <sz val="8"/>
            <rFont val="Tahoma"/>
            <family val="2"/>
          </rPr>
          <t xml:space="preserve">
Nie wypełniaj tej kolumny</t>
        </r>
      </text>
    </comment>
  </commentList>
</comments>
</file>

<file path=xl/comments7.xml><?xml version="1.0" encoding="utf-8"?>
<comments xmlns="http://schemas.openxmlformats.org/spreadsheetml/2006/main">
  <authors>
    <author>Piotrek</author>
  </authors>
  <commentList>
    <comment ref="H11" authorId="0">
      <text>
        <r>
          <rPr>
            <b/>
            <sz val="8"/>
            <rFont val="Tahoma"/>
            <family val="2"/>
          </rPr>
          <t xml:space="preserve">Piotrek:
</t>
        </r>
        <r>
          <rPr>
            <sz val="8"/>
            <rFont val="Tahoma"/>
            <family val="2"/>
          </rPr>
          <t>a-przepisuje górne nazwisko
as- przepisuje górne pogrubione
b-przepisuje dolne nazwisko
bs-przepisuje dolne pogrubione</t>
        </r>
      </text>
    </comment>
    <comment ref="L3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8.xml><?xml version="1.0" encoding="utf-8"?>
<comments xmlns="http://schemas.openxmlformats.org/spreadsheetml/2006/main">
  <authors>
    <author>Piotrek</author>
  </authors>
  <commentList>
    <comment ref="L23"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 ref="H11"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9.xml><?xml version="1.0" encoding="utf-8"?>
<comments xmlns="http://schemas.openxmlformats.org/spreadsheetml/2006/main">
  <authors>
    <author>Piotrek</author>
  </authors>
  <commentList>
    <comment ref="H12"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 ref="J16"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<sst xmlns="http://schemas.openxmlformats.org/spreadsheetml/2006/main" count="805" uniqueCount="160">
  <si>
    <t>STRONA TYTUŁOWA</t>
  </si>
  <si>
    <t>Uzupełnij podstawowe dane o turnieju:</t>
  </si>
  <si>
    <t>Nazwa turnieju:</t>
  </si>
  <si>
    <t>Sędzia naczelny:</t>
  </si>
  <si>
    <t>Kategoria:</t>
  </si>
  <si>
    <t>Miasto:</t>
  </si>
  <si>
    <t>Data:</t>
  </si>
  <si>
    <t>Dyrektor turnieju:</t>
  </si>
  <si>
    <t>#</t>
  </si>
  <si>
    <t>Nazwisko</t>
  </si>
  <si>
    <t>Imię</t>
  </si>
  <si>
    <t>Klub</t>
  </si>
  <si>
    <t>Nr licencji</t>
  </si>
  <si>
    <t>Data ur.</t>
  </si>
  <si>
    <t>Rank.</t>
  </si>
  <si>
    <t>Stat.</t>
  </si>
  <si>
    <t>LISTA UCZESTNIKÓW TURNIEJU GŁÓWNEGO</t>
  </si>
  <si>
    <t>Sędzia Naczelny:</t>
  </si>
  <si>
    <t>TURNIEJ GŁÓWNY</t>
  </si>
  <si>
    <t>GRA POJEDYNCZA</t>
  </si>
  <si>
    <t>S</t>
  </si>
  <si>
    <t>Rank</t>
  </si>
  <si>
    <t>Nazwisko i imię</t>
  </si>
  <si>
    <t>II Runda</t>
  </si>
  <si>
    <t>Ćwierćfinały</t>
  </si>
  <si>
    <t>Półfinały</t>
  </si>
  <si>
    <t>Finał</t>
  </si>
  <si>
    <t>as</t>
  </si>
  <si>
    <t>Rozstawieni gracze</t>
  </si>
  <si>
    <t>Lucky losers</t>
  </si>
  <si>
    <t>Zamiast</t>
  </si>
  <si>
    <t>Data i godzina losowania:</t>
  </si>
  <si>
    <t>Gracze obecni przy losowaniu:</t>
  </si>
  <si>
    <t>Podpis sędziego naczelnego:</t>
  </si>
  <si>
    <t>Data/godzina</t>
  </si>
  <si>
    <t>Zwycięzca</t>
  </si>
  <si>
    <t>Zwycięzca:</t>
  </si>
  <si>
    <t>Zwycięzcy</t>
  </si>
  <si>
    <t>Oczekujący</t>
  </si>
  <si>
    <t>`</t>
  </si>
  <si>
    <t>Gracz 1</t>
  </si>
  <si>
    <t>Gracz 2</t>
  </si>
  <si>
    <t>Suma rank. deblowych</t>
  </si>
  <si>
    <t>Rankingi gracza 1</t>
  </si>
  <si>
    <t>Rankingi gracza 2</t>
  </si>
  <si>
    <t>singlowy</t>
  </si>
  <si>
    <t>deblowy</t>
  </si>
  <si>
    <t>Suma rank. singlowych</t>
  </si>
  <si>
    <t>Priorytet</t>
  </si>
  <si>
    <t>Sortuj 1</t>
  </si>
  <si>
    <t>Sortuj 2</t>
  </si>
  <si>
    <t>Sortuj 3</t>
  </si>
  <si>
    <t>GRA PODWÓJNA</t>
  </si>
  <si>
    <t>PZT</t>
  </si>
  <si>
    <t>PUNKTACJA UCZESTNIKÓW TURNIEJU GŁÓWNEGO</t>
  </si>
  <si>
    <t>Lp</t>
  </si>
  <si>
    <t>3-4</t>
  </si>
  <si>
    <t>5-8</t>
  </si>
  <si>
    <t>9-16</t>
  </si>
  <si>
    <t>17-32</t>
  </si>
  <si>
    <t>ranga turnieju:</t>
  </si>
  <si>
    <t>Zwycięzcy:</t>
  </si>
  <si>
    <t>St</t>
  </si>
  <si>
    <t>2</t>
  </si>
  <si>
    <t>Dane gracza 1</t>
  </si>
  <si>
    <t>Dane gracza 2</t>
  </si>
  <si>
    <t>Rozstawione pary</t>
  </si>
  <si>
    <t>"OBSŁUGA TURNIEJÓW PZT"</t>
  </si>
  <si>
    <t>33-64</t>
  </si>
  <si>
    <t>GRACZ 1</t>
  </si>
  <si>
    <t>GRACZ 2</t>
  </si>
  <si>
    <t xml:space="preserve">TG </t>
  </si>
  <si>
    <t>TG</t>
  </si>
  <si>
    <t>AS</t>
  </si>
  <si>
    <t>Dzień tygodnia, data</t>
  </si>
  <si>
    <t>Plan Gier</t>
  </si>
  <si>
    <t>Kort nr 1</t>
  </si>
  <si>
    <t>Kort nr 2</t>
  </si>
  <si>
    <t>Kort nr 3</t>
  </si>
  <si>
    <t>Kort nr 4</t>
  </si>
  <si>
    <t>Początek:</t>
  </si>
  <si>
    <t>vs.</t>
  </si>
  <si>
    <t>Następnie:</t>
  </si>
  <si>
    <t>Ostatnie mecze mogą zostać przeniesione na inne korty</t>
  </si>
  <si>
    <t>Zapisy na lucky losers zostaną zamknięte o godz:</t>
  </si>
  <si>
    <t>Podpis:</t>
  </si>
  <si>
    <t>Kort nr 5</t>
  </si>
  <si>
    <t>Kort nr 6</t>
  </si>
  <si>
    <t>Kort nr 7</t>
  </si>
  <si>
    <t>Kort nr 8</t>
  </si>
  <si>
    <t>WTK-5</t>
  </si>
  <si>
    <t>Skrzaty</t>
  </si>
  <si>
    <t>Ewa Lasek</t>
  </si>
  <si>
    <t>Warszawa</t>
  </si>
  <si>
    <t>6-8.08.2014</t>
  </si>
  <si>
    <t>Herok</t>
  </si>
  <si>
    <t>Juliusz</t>
  </si>
  <si>
    <t>Chmielewski</t>
  </si>
  <si>
    <t>Antoni</t>
  </si>
  <si>
    <t>Grabczan</t>
  </si>
  <si>
    <t>Jakub</t>
  </si>
  <si>
    <t>Lasota</t>
  </si>
  <si>
    <t>Cezary</t>
  </si>
  <si>
    <t>DOBACZEWSKI</t>
  </si>
  <si>
    <t>DOMINIK</t>
  </si>
  <si>
    <t>Goldman</t>
  </si>
  <si>
    <t>Mikołaj</t>
  </si>
  <si>
    <t>Gniazdowski</t>
  </si>
  <si>
    <t>Franciszek</t>
  </si>
  <si>
    <t>Mańkowski</t>
  </si>
  <si>
    <t>Daniel</t>
  </si>
  <si>
    <t>Rogoyski</t>
  </si>
  <si>
    <t>Jakub Maurycy</t>
  </si>
  <si>
    <t>Romer</t>
  </si>
  <si>
    <t>Karol</t>
  </si>
  <si>
    <t>Tomczyk</t>
  </si>
  <si>
    <t>Dziwura</t>
  </si>
  <si>
    <t>Ginał</t>
  </si>
  <si>
    <t>Jan</t>
  </si>
  <si>
    <t>Walerysiak</t>
  </si>
  <si>
    <t>Leszczyna</t>
  </si>
  <si>
    <t>Michał</t>
  </si>
  <si>
    <t xml:space="preserve">Jastrzębski </t>
  </si>
  <si>
    <t xml:space="preserve">Dawid </t>
  </si>
  <si>
    <t>Mucha</t>
  </si>
  <si>
    <t>Jan Maksymilian</t>
  </si>
  <si>
    <t>Doligalski</t>
  </si>
  <si>
    <t>Kamil</t>
  </si>
  <si>
    <t>Błocki</t>
  </si>
  <si>
    <t>Bartłomiej</t>
  </si>
  <si>
    <t>Płecha</t>
  </si>
  <si>
    <t>Wiktor</t>
  </si>
  <si>
    <t>Bekas</t>
  </si>
  <si>
    <t>Artur</t>
  </si>
  <si>
    <t>Mikołajczyk</t>
  </si>
  <si>
    <t>Filip</t>
  </si>
  <si>
    <t>Pyka</t>
  </si>
  <si>
    <t>Łukasz</t>
  </si>
  <si>
    <t>Brzuchalski</t>
  </si>
  <si>
    <t>Cichocki</t>
  </si>
  <si>
    <t>Kosowski</t>
  </si>
  <si>
    <t>Szczęsny</t>
  </si>
  <si>
    <t xml:space="preserve">Mateusz </t>
  </si>
  <si>
    <t>Góra</t>
  </si>
  <si>
    <t>Miłosz</t>
  </si>
  <si>
    <t>Tułodziecki</t>
  </si>
  <si>
    <t>Stanisław</t>
  </si>
  <si>
    <t>NST (mazowieckie)</t>
  </si>
  <si>
    <t>UKS Okęcie Sport Warszawa</t>
  </si>
  <si>
    <t>WTS DeSki Warszawa</t>
  </si>
  <si>
    <t>ST TieBreak Warszawa</t>
  </si>
  <si>
    <t>KT Legia Warszawa</t>
  </si>
  <si>
    <t>UKT Radość 90 Warszawa</t>
  </si>
  <si>
    <t>UKS Tenisowe Asy Warszawa</t>
  </si>
  <si>
    <t>TKKF Falenica Warszawa</t>
  </si>
  <si>
    <t>KS Break-Point Brwinów</t>
  </si>
  <si>
    <t>KKKS Kraków</t>
  </si>
  <si>
    <t>GANADOR SPORT Warszawa</t>
  </si>
  <si>
    <t>UKS Return Łomża</t>
  </si>
  <si>
    <t>BYE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</si>
</sst>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415]d\ mmm\ yy;@"/>
  </numFmts>
  <fonts count="91">
    <font>
      <sz val="10"/>
      <name val="Arial"/>
      <family val="0"/>
    </font>
    <font>
      <sz val="8"/>
      <name val="Arial"/>
      <family val="2"/>
    </font>
    <font>
      <b/>
      <sz val="14"/>
      <name val="Tahoma"/>
      <family val="2"/>
    </font>
    <font>
      <b/>
      <sz val="12"/>
      <name val="Tahoma"/>
      <family val="2"/>
    </font>
    <font>
      <sz val="10"/>
      <color indexed="9"/>
      <name val="Arial"/>
      <family val="2"/>
    </font>
    <font>
      <b/>
      <sz val="10"/>
      <name val="Tahoma"/>
      <family val="2"/>
    </font>
    <font>
      <b/>
      <u val="single"/>
      <sz val="10"/>
      <name val="Verdana"/>
      <family val="2"/>
    </font>
    <font>
      <u val="single"/>
      <sz val="10"/>
      <name val="Arial"/>
      <family val="2"/>
    </font>
    <font>
      <sz val="10"/>
      <name val="Tahoma"/>
      <family val="2"/>
    </font>
    <font>
      <b/>
      <sz val="11"/>
      <name val="Tahoma"/>
      <family val="2"/>
    </font>
    <font>
      <b/>
      <sz val="10"/>
      <name val="Arial"/>
      <family val="2"/>
    </font>
    <font>
      <b/>
      <sz val="8"/>
      <name val="Tahoma"/>
      <family val="2"/>
    </font>
    <font>
      <sz val="10"/>
      <color indexed="8"/>
      <name val="Tahoma"/>
      <family val="2"/>
    </font>
    <font>
      <sz val="9"/>
      <color indexed="8"/>
      <name val="Tahoma"/>
      <family val="2"/>
    </font>
    <font>
      <sz val="8"/>
      <color indexed="9"/>
      <name val="Arial"/>
      <family val="2"/>
    </font>
    <font>
      <sz val="8"/>
      <name val="Tahoma"/>
      <family val="2"/>
    </font>
    <font>
      <sz val="7"/>
      <name val="Tahoma"/>
      <family val="2"/>
    </font>
    <font>
      <sz val="7"/>
      <name val="Arial"/>
      <family val="2"/>
    </font>
    <font>
      <b/>
      <sz val="7"/>
      <name val="Arial"/>
      <family val="2"/>
    </font>
    <font>
      <sz val="8"/>
      <color indexed="9"/>
      <name val="Tahoma"/>
      <family val="2"/>
    </font>
    <font>
      <b/>
      <u val="single"/>
      <sz val="10"/>
      <name val="Tahoma"/>
      <family val="2"/>
    </font>
    <font>
      <b/>
      <sz val="8"/>
      <color indexed="9"/>
      <name val="Arial"/>
      <family val="2"/>
    </font>
    <font>
      <vertAlign val="superscript"/>
      <sz val="10"/>
      <color indexed="9"/>
      <name val="Arial"/>
      <family val="2"/>
    </font>
    <font>
      <sz val="8"/>
      <color indexed="8"/>
      <name val="Tahoma"/>
      <family val="2"/>
    </font>
    <font>
      <i/>
      <sz val="8"/>
      <name val="Arial"/>
      <family val="2"/>
    </font>
    <font>
      <b/>
      <sz val="8"/>
      <color indexed="9"/>
      <name val="Tahoma"/>
      <family val="2"/>
    </font>
    <font>
      <b/>
      <sz val="14"/>
      <name val="Arial"/>
      <family val="2"/>
    </font>
    <font>
      <b/>
      <sz val="8"/>
      <color indexed="10"/>
      <name val="Tahoma"/>
      <family val="2"/>
    </font>
    <font>
      <b/>
      <sz val="8"/>
      <color indexed="12"/>
      <name val="Tahoma"/>
      <family val="2"/>
    </font>
    <font>
      <sz val="6"/>
      <name val="Arial"/>
      <family val="2"/>
    </font>
    <font>
      <b/>
      <sz val="10"/>
      <color indexed="10"/>
      <name val="Arial"/>
      <family val="2"/>
    </font>
    <font>
      <b/>
      <sz val="10"/>
      <color indexed="10"/>
      <name val="Tahoma"/>
      <family val="2"/>
    </font>
    <font>
      <vertAlign val="superscript"/>
      <sz val="8"/>
      <color indexed="9"/>
      <name val="Tahoma"/>
      <family val="2"/>
    </font>
    <font>
      <sz val="8.5"/>
      <color indexed="8"/>
      <name val="Arial"/>
      <family val="2"/>
    </font>
    <font>
      <sz val="6"/>
      <color indexed="9"/>
      <name val="Tahoma"/>
      <family val="2"/>
    </font>
    <font>
      <sz val="6"/>
      <color indexed="9"/>
      <name val="Arial"/>
      <family val="2"/>
    </font>
    <font>
      <sz val="20"/>
      <name val="Arial"/>
      <family val="2"/>
    </font>
    <font>
      <u val="single"/>
      <sz val="18"/>
      <name val="Arial"/>
      <family val="2"/>
    </font>
    <font>
      <sz val="18"/>
      <name val="Arial"/>
      <family val="2"/>
    </font>
    <font>
      <b/>
      <sz val="8"/>
      <name val="Arial"/>
      <family val="2"/>
    </font>
    <font>
      <b/>
      <sz val="16"/>
      <name val="Tahoma"/>
      <family val="2"/>
    </font>
    <font>
      <sz val="16"/>
      <name val="Arial"/>
      <family val="2"/>
    </font>
    <font>
      <sz val="14"/>
      <name val="Arial"/>
      <family val="2"/>
    </font>
    <font>
      <sz val="10"/>
      <color indexed="22"/>
      <name val="Arial"/>
      <family val="2"/>
    </font>
    <font>
      <sz val="10"/>
      <color indexed="22"/>
      <name val="Tahoma"/>
      <family val="2"/>
    </font>
    <font>
      <sz val="12"/>
      <name val="Arial"/>
      <family val="2"/>
    </font>
    <font>
      <u val="single"/>
      <sz val="16"/>
      <name val="Tahoma"/>
      <family val="2"/>
    </font>
    <font>
      <b/>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sz val="11"/>
      <color indexed="10"/>
      <name val="Czcionka tekstu podstawowego"/>
      <family val="2"/>
    </font>
    <font>
      <sz val="11"/>
      <color indexed="20"/>
      <name val="Czcionka tekstu podstawowego"/>
      <family val="2"/>
    </font>
    <font>
      <sz val="11"/>
      <color indexed="8"/>
      <name val="Calibri"/>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i/>
      <sz val="11"/>
      <color indexed="23"/>
      <name val="Czcionka tekstu podstawowego"/>
      <family val="2"/>
    </font>
    <font>
      <b/>
      <sz val="18"/>
      <color indexed="56"/>
      <name val="Cambria"/>
      <family val="2"/>
    </font>
    <font>
      <sz val="8"/>
      <color indexed="8"/>
      <name val="Arial"/>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0"/>
      <color indexed="8"/>
      <name val="Arial"/>
      <family val="2"/>
    </font>
    <font>
      <i/>
      <sz val="11"/>
      <color indexed="22"/>
      <name val="Czcionka tekstu podstawowego"/>
      <family val="2"/>
    </font>
    <font>
      <b/>
      <sz val="18"/>
      <color indexed="62"/>
      <name val="Cambri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Arial"/>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23"/>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color indexed="63"/>
      </top>
      <bottom style="hair"/>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medium"/>
    </border>
    <border>
      <left>
        <color indexed="63"/>
      </left>
      <right>
        <color indexed="63"/>
      </right>
      <top style="thin"/>
      <bottom>
        <color indexed="63"/>
      </bottom>
    </border>
    <border>
      <left style="hair"/>
      <right style="hair"/>
      <top>
        <color indexed="63"/>
      </top>
      <bottom style="thin"/>
    </border>
    <border>
      <left style="hair"/>
      <right style="hair"/>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medium"/>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medium"/>
      <right style="thin"/>
      <top style="medium"/>
      <bottom style="dashed"/>
    </border>
    <border>
      <left style="thin"/>
      <right style="thin"/>
      <top style="medium"/>
      <bottom style="dashed"/>
    </border>
    <border>
      <left style="thin"/>
      <right style="medium"/>
      <top style="medium"/>
      <bottom style="dashed"/>
    </border>
    <border>
      <left>
        <color indexed="63"/>
      </left>
      <right>
        <color indexed="63"/>
      </right>
      <top style="medium"/>
      <bottom>
        <color indexed="63"/>
      </bottom>
    </border>
    <border>
      <left>
        <color indexed="63"/>
      </left>
      <right style="thin"/>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style="medium"/>
    </border>
    <border>
      <left>
        <color indexed="63"/>
      </left>
      <right style="thin"/>
      <top>
        <color indexed="63"/>
      </top>
      <bottom style="medium"/>
    </border>
    <border>
      <left style="medium"/>
      <right style="thin"/>
      <top style="hair"/>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color indexed="63"/>
      </top>
      <bottom>
        <color indexed="63"/>
      </bottom>
    </border>
    <border>
      <left>
        <color indexed="63"/>
      </left>
      <right>
        <color indexed="63"/>
      </right>
      <top style="medium"/>
      <bottom style="thin"/>
    </border>
    <border>
      <left style="thin"/>
      <right>
        <color indexed="63"/>
      </right>
      <top style="medium"/>
      <bottom style="thin"/>
    </border>
    <border>
      <left style="thin"/>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color indexed="63"/>
      </bottom>
    </border>
    <border>
      <left style="hair"/>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48" fillId="3" borderId="0" applyFont="0" applyFill="0">
      <alignment/>
      <protection/>
    </xf>
    <xf numFmtId="0" fontId="73" fillId="4" borderId="0" applyNumberFormat="0" applyBorder="0" applyAlignment="0" applyProtection="0"/>
    <xf numFmtId="0" fontId="48" fillId="5" borderId="0" applyFont="0" applyFill="0">
      <alignment/>
      <protection/>
    </xf>
    <xf numFmtId="0" fontId="73" fillId="6" borderId="0" applyNumberFormat="0" applyBorder="0" applyAlignment="0" applyProtection="0"/>
    <xf numFmtId="0" fontId="48" fillId="7" borderId="0" applyFont="0" applyFill="0">
      <alignment/>
      <protection/>
    </xf>
    <xf numFmtId="0" fontId="73" fillId="8" borderId="0" applyNumberFormat="0" applyBorder="0" applyAlignment="0" applyProtection="0"/>
    <xf numFmtId="0" fontId="48" fillId="9" borderId="0" applyFont="0" applyFill="0">
      <alignment/>
      <protection/>
    </xf>
    <xf numFmtId="0" fontId="73" fillId="10" borderId="0" applyNumberFormat="0" applyBorder="0" applyAlignment="0" applyProtection="0"/>
    <xf numFmtId="0" fontId="48" fillId="11" borderId="0" applyFont="0" applyFill="0">
      <alignment/>
      <protection/>
    </xf>
    <xf numFmtId="0" fontId="73" fillId="12" borderId="0" applyNumberFormat="0" applyBorder="0" applyAlignment="0" applyProtection="0"/>
    <xf numFmtId="0" fontId="48" fillId="13" borderId="0" applyFont="0" applyFill="0">
      <alignment/>
      <protection/>
    </xf>
    <xf numFmtId="0" fontId="73" fillId="14" borderId="0" applyNumberFormat="0" applyBorder="0" applyAlignment="0" applyProtection="0"/>
    <xf numFmtId="0" fontId="48" fillId="15" borderId="0" applyFont="0" applyFill="0">
      <alignment/>
      <protection/>
    </xf>
    <xf numFmtId="0" fontId="73" fillId="16" borderId="0" applyNumberFormat="0" applyBorder="0" applyAlignment="0" applyProtection="0"/>
    <xf numFmtId="0" fontId="48" fillId="17" borderId="0" applyFont="0" applyFill="0">
      <alignment/>
      <protection/>
    </xf>
    <xf numFmtId="0" fontId="73" fillId="18" borderId="0" applyNumberFormat="0" applyBorder="0" applyAlignment="0" applyProtection="0"/>
    <xf numFmtId="0" fontId="48" fillId="19" borderId="0" applyFont="0" applyFill="0">
      <alignment/>
      <protection/>
    </xf>
    <xf numFmtId="0" fontId="73" fillId="20" borderId="0" applyNumberFormat="0" applyBorder="0" applyAlignment="0" applyProtection="0"/>
    <xf numFmtId="0" fontId="48" fillId="9" borderId="0" applyFont="0" applyFill="0">
      <alignment/>
      <protection/>
    </xf>
    <xf numFmtId="0" fontId="73" fillId="21" borderId="0" applyNumberFormat="0" applyBorder="0" applyAlignment="0" applyProtection="0"/>
    <xf numFmtId="0" fontId="48" fillId="15" borderId="0" applyFont="0" applyFill="0">
      <alignment/>
      <protection/>
    </xf>
    <xf numFmtId="0" fontId="73" fillId="22" borderId="0" applyNumberFormat="0" applyBorder="0" applyAlignment="0" applyProtection="0"/>
    <xf numFmtId="0" fontId="48" fillId="23" borderId="0" applyFont="0" applyFill="0">
      <alignment/>
      <protection/>
    </xf>
    <xf numFmtId="0" fontId="74" fillId="24" borderId="0" applyNumberFormat="0" applyBorder="0" applyAlignment="0" applyProtection="0"/>
    <xf numFmtId="0" fontId="49" fillId="25" borderId="0" applyFont="0" applyFill="0">
      <alignment/>
      <protection/>
    </xf>
    <xf numFmtId="0" fontId="74" fillId="26" borderId="0" applyNumberFormat="0" applyBorder="0" applyAlignment="0" applyProtection="0"/>
    <xf numFmtId="0" fontId="49" fillId="17" borderId="0" applyFont="0" applyFill="0">
      <alignment/>
      <protection/>
    </xf>
    <xf numFmtId="0" fontId="74" fillId="27" borderId="0" applyNumberFormat="0" applyBorder="0" applyAlignment="0" applyProtection="0"/>
    <xf numFmtId="0" fontId="49" fillId="19" borderId="0" applyFont="0" applyFill="0">
      <alignment/>
      <protection/>
    </xf>
    <xf numFmtId="0" fontId="74" fillId="28" borderId="0" applyNumberFormat="0" applyBorder="0" applyAlignment="0" applyProtection="0"/>
    <xf numFmtId="0" fontId="49" fillId="29" borderId="0" applyFont="0" applyFill="0">
      <alignment/>
      <protection/>
    </xf>
    <xf numFmtId="0" fontId="74" fillId="30" borderId="0" applyNumberFormat="0" applyBorder="0" applyAlignment="0" applyProtection="0"/>
    <xf numFmtId="0" fontId="49" fillId="31" borderId="0" applyFont="0" applyFill="0">
      <alignment/>
      <protection/>
    </xf>
    <xf numFmtId="0" fontId="74" fillId="32" borderId="0" applyNumberFormat="0" applyBorder="0" applyAlignment="0" applyProtection="0"/>
    <xf numFmtId="0" fontId="49" fillId="33" borderId="0" applyFont="0" applyFill="0">
      <alignment/>
      <protection/>
    </xf>
    <xf numFmtId="0" fontId="74" fillId="34" borderId="0" applyNumberFormat="0" applyBorder="0" applyAlignment="0" applyProtection="0"/>
    <xf numFmtId="0" fontId="49" fillId="35" borderId="0" applyFont="0" applyFill="0">
      <alignment/>
      <protection/>
    </xf>
    <xf numFmtId="0" fontId="74" fillId="36" borderId="0" applyNumberFormat="0" applyBorder="0" applyAlignment="0" applyProtection="0"/>
    <xf numFmtId="0" fontId="49" fillId="37" borderId="0" applyFont="0" applyFill="0">
      <alignment/>
      <protection/>
    </xf>
    <xf numFmtId="0" fontId="74" fillId="38" borderId="0" applyNumberFormat="0" applyBorder="0" applyAlignment="0" applyProtection="0"/>
    <xf numFmtId="0" fontId="49" fillId="39" borderId="0" applyFont="0" applyFill="0">
      <alignment/>
      <protection/>
    </xf>
    <xf numFmtId="0" fontId="74" fillId="40" borderId="0" applyNumberFormat="0" applyBorder="0" applyAlignment="0" applyProtection="0"/>
    <xf numFmtId="0" fontId="49" fillId="29" borderId="0" applyFont="0" applyFill="0">
      <alignment/>
      <protection/>
    </xf>
    <xf numFmtId="0" fontId="74" fillId="41" borderId="0" applyNumberFormat="0" applyBorder="0" applyAlignment="0" applyProtection="0"/>
    <xf numFmtId="0" fontId="49" fillId="31" borderId="0" applyFont="0" applyFill="0">
      <alignment/>
      <protection/>
    </xf>
    <xf numFmtId="0" fontId="74" fillId="42" borderId="0" applyNumberFormat="0" applyBorder="0" applyAlignment="0" applyProtection="0"/>
    <xf numFmtId="0" fontId="49" fillId="43" borderId="0" applyFont="0" applyFill="0">
      <alignment/>
      <protection/>
    </xf>
    <xf numFmtId="0" fontId="75" fillId="44" borderId="1" applyNumberFormat="0" applyAlignment="0" applyProtection="0"/>
    <xf numFmtId="0" fontId="50" fillId="13" borderId="2" applyFont="0" applyFill="0" applyBorder="0">
      <alignment/>
      <protection/>
    </xf>
    <xf numFmtId="0" fontId="76" fillId="45" borderId="3" applyNumberFormat="0" applyAlignment="0" applyProtection="0"/>
    <xf numFmtId="0" fontId="51" fillId="46" borderId="4" applyFont="0" applyFill="0" applyBorder="0">
      <alignment/>
      <protection/>
    </xf>
    <xf numFmtId="0" fontId="77" fillId="47" borderId="0" applyNumberFormat="0" applyBorder="0" applyAlignment="0" applyProtection="0"/>
    <xf numFmtId="0" fontId="52" fillId="7" borderId="0" applyFont="0" applyFill="0">
      <alignment/>
      <protection/>
    </xf>
    <xf numFmtId="43" fontId="0" fillId="0" borderId="0" applyFont="0" applyFill="0" applyBorder="0" applyAlignment="0" applyProtection="0"/>
    <xf numFmtId="41" fontId="0" fillId="0" borderId="0" applyFont="0" applyFill="0" applyBorder="0" applyAlignment="0" applyProtection="0"/>
    <xf numFmtId="0" fontId="78" fillId="0" borderId="5" applyNumberFormat="0" applyFill="0" applyAlignment="0" applyProtection="0"/>
    <xf numFmtId="0" fontId="53" fillId="0" borderId="6" applyFont="0" applyBorder="0">
      <alignment/>
      <protection/>
    </xf>
    <xf numFmtId="0" fontId="79" fillId="48" borderId="7" applyNumberFormat="0" applyAlignment="0" applyProtection="0"/>
    <xf numFmtId="0" fontId="54" fillId="49" borderId="8" applyFont="0" applyFill="0" applyBorder="0">
      <alignment/>
      <protection/>
    </xf>
    <xf numFmtId="0" fontId="80" fillId="0" borderId="9" applyNumberFormat="0" applyFill="0" applyAlignment="0" applyProtection="0"/>
    <xf numFmtId="0" fontId="61" fillId="0" borderId="10" applyFont="0" applyBorder="0">
      <alignment/>
      <protection/>
    </xf>
    <xf numFmtId="0" fontId="81" fillId="0" borderId="11" applyNumberFormat="0" applyFill="0" applyAlignment="0" applyProtection="0"/>
    <xf numFmtId="0" fontId="62" fillId="0" borderId="12" applyFont="0" applyBorder="0">
      <alignment/>
      <protection/>
    </xf>
    <xf numFmtId="0" fontId="82" fillId="0" borderId="13" applyNumberFormat="0" applyFill="0" applyAlignment="0" applyProtection="0"/>
    <xf numFmtId="0" fontId="63" fillId="0" borderId="14" applyFont="0" applyBorder="0">
      <alignment/>
      <protection/>
    </xf>
    <xf numFmtId="0" fontId="82" fillId="0" borderId="0" applyNumberFormat="0" applyFill="0" applyBorder="0" applyAlignment="0" applyProtection="0"/>
    <xf numFmtId="0" fontId="63" fillId="0" borderId="0" applyFont="0">
      <alignment/>
      <protection/>
    </xf>
    <xf numFmtId="0" fontId="83" fillId="50" borderId="0" applyNumberFormat="0" applyBorder="0" applyAlignment="0" applyProtection="0"/>
    <xf numFmtId="0" fontId="55" fillId="51" borderId="0" applyFont="0" applyFill="0">
      <alignment/>
      <protection/>
    </xf>
    <xf numFmtId="0" fontId="84"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pplyNumberFormat="0" applyFont="0" applyFill="0" applyBorder="0" applyAlignment="0" applyProtection="0"/>
    <xf numFmtId="0" fontId="85" fillId="45" borderId="1" applyNumberFormat="0" applyAlignment="0" applyProtection="0"/>
    <xf numFmtId="0" fontId="56" fillId="46" borderId="2" applyFont="0" applyFill="0" applyBorder="0">
      <alignment/>
      <protection/>
    </xf>
    <xf numFmtId="9" fontId="0" fillId="0" borderId="0" applyFont="0" applyFill="0" applyBorder="0" applyAlignment="0" applyProtection="0"/>
    <xf numFmtId="0" fontId="86" fillId="0" borderId="15" applyNumberFormat="0" applyFill="0" applyAlignment="0" applyProtection="0"/>
    <xf numFmtId="0" fontId="57" fillId="0" borderId="16" applyFont="0" applyBorder="0">
      <alignment/>
      <protection/>
    </xf>
    <xf numFmtId="0" fontId="87" fillId="0" borderId="0" applyNumberFormat="0" applyFill="0" applyBorder="0" applyAlignment="0" applyProtection="0"/>
    <xf numFmtId="0" fontId="64" fillId="0" borderId="0" applyFont="0">
      <alignment/>
      <protection/>
    </xf>
    <xf numFmtId="0" fontId="88" fillId="0" borderId="0" applyNumberFormat="0" applyFill="0" applyBorder="0" applyAlignment="0" applyProtection="0"/>
    <xf numFmtId="0" fontId="58" fillId="0" borderId="0" applyFont="0">
      <alignment/>
      <protection/>
    </xf>
    <xf numFmtId="0" fontId="89" fillId="0" borderId="0" applyNumberFormat="0" applyFill="0" applyBorder="0" applyAlignment="0" applyProtection="0"/>
    <xf numFmtId="0" fontId="65" fillId="0" borderId="0" applyFont="0">
      <alignment/>
      <protection/>
    </xf>
    <xf numFmtId="0" fontId="0" fillId="52" borderId="17" applyNumberFormat="0" applyFont="0" applyAlignment="0" applyProtection="0"/>
    <xf numFmtId="0" fontId="60" fillId="53" borderId="18" applyFill="0" applyBorder="0">
      <alignment/>
      <protection/>
    </xf>
    <xf numFmtId="44" fontId="0" fillId="0" borderId="0" applyFont="0" applyFill="0" applyBorder="0" applyAlignment="0" applyProtection="0"/>
    <xf numFmtId="42" fontId="0" fillId="0" borderId="0" applyFont="0" applyFill="0" applyBorder="0" applyAlignment="0" applyProtection="0"/>
    <xf numFmtId="0" fontId="90" fillId="54" borderId="0" applyNumberFormat="0" applyBorder="0" applyAlignment="0" applyProtection="0"/>
    <xf numFmtId="0" fontId="59" fillId="5" borderId="0" applyFont="0" applyFill="0">
      <alignment/>
      <protection/>
    </xf>
  </cellStyleXfs>
  <cellXfs count="528">
    <xf numFmtId="0" fontId="0" fillId="0" borderId="0" xfId="0" applyAlignment="1">
      <alignment/>
    </xf>
    <xf numFmtId="0" fontId="2" fillId="0" borderId="0" xfId="0" applyFont="1" applyAlignment="1">
      <alignment/>
    </xf>
    <xf numFmtId="0" fontId="2" fillId="55" borderId="0" xfId="0" applyFont="1" applyFill="1" applyAlignment="1">
      <alignment horizontal="centerContinuous"/>
    </xf>
    <xf numFmtId="0" fontId="0" fillId="55" borderId="0" xfId="0" applyFill="1" applyAlignment="1">
      <alignment horizontal="centerContinuous"/>
    </xf>
    <xf numFmtId="0" fontId="0" fillId="55" borderId="0" xfId="0" applyFill="1" applyAlignment="1">
      <alignment/>
    </xf>
    <xf numFmtId="0" fontId="4" fillId="55" borderId="0" xfId="0" applyFont="1" applyFill="1" applyAlignment="1">
      <alignment horizontal="centerContinuous"/>
    </xf>
    <xf numFmtId="0" fontId="5" fillId="55" borderId="0" xfId="0" applyFont="1" applyFill="1" applyAlignment="1">
      <alignment horizontal="centerContinuous"/>
    </xf>
    <xf numFmtId="0" fontId="0" fillId="55" borderId="0" xfId="0" applyFill="1" applyBorder="1" applyAlignment="1">
      <alignment/>
    </xf>
    <xf numFmtId="0" fontId="0" fillId="55" borderId="19" xfId="0" applyFill="1" applyBorder="1" applyAlignment="1">
      <alignment/>
    </xf>
    <xf numFmtId="0" fontId="0" fillId="55" borderId="20" xfId="0" applyFill="1" applyBorder="1" applyAlignment="1">
      <alignment/>
    </xf>
    <xf numFmtId="0" fontId="0" fillId="55" borderId="21" xfId="0" applyFill="1" applyBorder="1" applyAlignment="1">
      <alignment/>
    </xf>
    <xf numFmtId="0" fontId="6" fillId="55" borderId="0" xfId="0" applyFont="1" applyFill="1" applyAlignment="1">
      <alignment/>
    </xf>
    <xf numFmtId="0" fontId="7" fillId="55" borderId="0" xfId="0" applyFont="1" applyFill="1" applyAlignment="1">
      <alignment/>
    </xf>
    <xf numFmtId="0" fontId="8" fillId="55" borderId="0" xfId="0" applyFont="1" applyFill="1" applyAlignment="1">
      <alignment/>
    </xf>
    <xf numFmtId="0" fontId="5" fillId="55" borderId="0" xfId="0" applyFont="1" applyFill="1" applyAlignment="1">
      <alignment/>
    </xf>
    <xf numFmtId="0" fontId="5" fillId="55" borderId="0" xfId="0" applyFont="1" applyFill="1" applyAlignment="1">
      <alignment horizontal="right"/>
    </xf>
    <xf numFmtId="0" fontId="9" fillId="55" borderId="0" xfId="0" applyFont="1" applyFill="1" applyAlignment="1">
      <alignment horizontal="right"/>
    </xf>
    <xf numFmtId="0" fontId="0" fillId="13" borderId="22" xfId="0" applyFill="1" applyBorder="1" applyAlignment="1">
      <alignment/>
    </xf>
    <xf numFmtId="0" fontId="8" fillId="13" borderId="22" xfId="0" applyFont="1" applyFill="1" applyBorder="1" applyAlignment="1">
      <alignment/>
    </xf>
    <xf numFmtId="0" fontId="2" fillId="55" borderId="0" xfId="0" applyFont="1" applyFill="1" applyAlignment="1">
      <alignment/>
    </xf>
    <xf numFmtId="0" fontId="11" fillId="55" borderId="0" xfId="88" applyFont="1" applyFill="1" applyAlignment="1">
      <alignment horizontal="right"/>
      <protection/>
    </xf>
    <xf numFmtId="0" fontId="5" fillId="55" borderId="0" xfId="88" applyFont="1" applyFill="1" applyAlignment="1">
      <alignment horizontal="right"/>
      <protection/>
    </xf>
    <xf numFmtId="0" fontId="3" fillId="55" borderId="0" xfId="0" applyFont="1" applyFill="1" applyAlignment="1">
      <alignment horizontal="centerContinuous"/>
    </xf>
    <xf numFmtId="0" fontId="0" fillId="55" borderId="0" xfId="0" applyFill="1" applyAlignment="1">
      <alignment horizontal="center"/>
    </xf>
    <xf numFmtId="0" fontId="5" fillId="13" borderId="23"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25" xfId="0" applyFont="1" applyFill="1" applyBorder="1" applyAlignment="1">
      <alignment horizontal="center" vertical="center"/>
    </xf>
    <xf numFmtId="0" fontId="8" fillId="0" borderId="26" xfId="0" applyFont="1" applyBorder="1" applyAlignment="1">
      <alignment vertical="center"/>
    </xf>
    <xf numFmtId="0" fontId="12" fillId="55" borderId="26" xfId="0" applyFont="1" applyFill="1" applyBorder="1" applyAlignment="1">
      <alignment vertical="center"/>
    </xf>
    <xf numFmtId="49" fontId="8" fillId="55" borderId="26" xfId="0" applyNumberFormat="1" applyFont="1" applyFill="1" applyBorder="1" applyAlignment="1">
      <alignment horizontal="center" vertical="center"/>
    </xf>
    <xf numFmtId="165" fontId="8" fillId="55" borderId="26" xfId="0" applyNumberFormat="1" applyFont="1" applyFill="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vertical="center"/>
    </xf>
    <xf numFmtId="0" fontId="12" fillId="55" borderId="27" xfId="0" applyFont="1" applyFill="1" applyBorder="1" applyAlignment="1">
      <alignment vertical="center"/>
    </xf>
    <xf numFmtId="49" fontId="8" fillId="55" borderId="28" xfId="0" applyNumberFormat="1" applyFont="1" applyFill="1" applyBorder="1" applyAlignment="1">
      <alignment horizontal="center" vertical="center"/>
    </xf>
    <xf numFmtId="165" fontId="8" fillId="55" borderId="28" xfId="0" applyNumberFormat="1" applyFont="1" applyFill="1" applyBorder="1" applyAlignment="1">
      <alignment horizontal="center" vertical="center"/>
    </xf>
    <xf numFmtId="0" fontId="8" fillId="0" borderId="27" xfId="0" applyFont="1" applyBorder="1" applyAlignment="1">
      <alignment horizontal="center" vertical="center"/>
    </xf>
    <xf numFmtId="165" fontId="8" fillId="0" borderId="27" xfId="0" applyNumberFormat="1" applyFont="1" applyBorder="1" applyAlignment="1">
      <alignment horizontal="center" vertical="center"/>
    </xf>
    <xf numFmtId="49" fontId="8" fillId="55" borderId="27" xfId="0" applyNumberFormat="1" applyFont="1" applyFill="1" applyBorder="1" applyAlignment="1">
      <alignment horizontal="center" vertical="center"/>
    </xf>
    <xf numFmtId="165" fontId="8" fillId="55" borderId="27" xfId="0" applyNumberFormat="1" applyFont="1" applyFill="1" applyBorder="1" applyAlignment="1">
      <alignment horizontal="center" vertical="center"/>
    </xf>
    <xf numFmtId="49" fontId="8" fillId="55" borderId="29" xfId="0" applyNumberFormat="1" applyFont="1" applyFill="1" applyBorder="1" applyAlignment="1">
      <alignment horizontal="center" vertical="center"/>
    </xf>
    <xf numFmtId="165" fontId="8" fillId="55" borderId="29" xfId="0" applyNumberFormat="1" applyFont="1" applyFill="1" applyBorder="1" applyAlignment="1">
      <alignment horizontal="center" vertical="center"/>
    </xf>
    <xf numFmtId="49" fontId="8" fillId="55" borderId="30" xfId="0" applyNumberFormat="1" applyFont="1" applyFill="1" applyBorder="1" applyAlignment="1">
      <alignment horizontal="center" vertical="center"/>
    </xf>
    <xf numFmtId="165" fontId="8" fillId="55" borderId="30" xfId="0" applyNumberFormat="1" applyFont="1" applyFill="1" applyBorder="1" applyAlignment="1">
      <alignment horizontal="center" vertical="center"/>
    </xf>
    <xf numFmtId="0" fontId="8" fillId="0" borderId="28" xfId="0" applyFont="1" applyBorder="1" applyAlignment="1">
      <alignment vertical="center"/>
    </xf>
    <xf numFmtId="0" fontId="8" fillId="55" borderId="27" xfId="0" applyFont="1" applyFill="1" applyBorder="1" applyAlignment="1">
      <alignment vertical="center"/>
    </xf>
    <xf numFmtId="49" fontId="8" fillId="55" borderId="31" xfId="0" applyNumberFormat="1" applyFont="1" applyFill="1" applyBorder="1" applyAlignment="1">
      <alignment horizontal="center" vertical="center"/>
    </xf>
    <xf numFmtId="165" fontId="8" fillId="55" borderId="31" xfId="0" applyNumberFormat="1" applyFont="1" applyFill="1" applyBorder="1" applyAlignment="1">
      <alignment horizontal="center" vertical="center"/>
    </xf>
    <xf numFmtId="0" fontId="12" fillId="55" borderId="28" xfId="0" applyFont="1" applyFill="1" applyBorder="1" applyAlignment="1">
      <alignment vertical="center"/>
    </xf>
    <xf numFmtId="0" fontId="8" fillId="55" borderId="27" xfId="0" applyFont="1" applyFill="1" applyBorder="1" applyAlignment="1">
      <alignment horizontal="center" vertical="center"/>
    </xf>
    <xf numFmtId="0" fontId="8" fillId="55" borderId="32" xfId="0" applyFont="1" applyFill="1" applyBorder="1" applyAlignment="1">
      <alignment horizontal="center" vertical="center"/>
    </xf>
    <xf numFmtId="0" fontId="13" fillId="55" borderId="27" xfId="0" applyFont="1" applyFill="1" applyBorder="1" applyAlignment="1">
      <alignment vertical="center"/>
    </xf>
    <xf numFmtId="0" fontId="8" fillId="55" borderId="28" xfId="0" applyFont="1" applyFill="1" applyBorder="1" applyAlignment="1">
      <alignment horizontal="center" vertical="center"/>
    </xf>
    <xf numFmtId="0" fontId="8" fillId="55" borderId="33" xfId="0" applyFont="1" applyFill="1" applyBorder="1" applyAlignment="1">
      <alignment horizontal="center" vertical="center"/>
    </xf>
    <xf numFmtId="0" fontId="8" fillId="0" borderId="34" xfId="0" applyFont="1" applyBorder="1" applyAlignment="1">
      <alignment vertical="center"/>
    </xf>
    <xf numFmtId="0" fontId="12" fillId="55" borderId="34" xfId="0" applyFont="1" applyFill="1" applyBorder="1" applyAlignment="1">
      <alignment vertical="center"/>
    </xf>
    <xf numFmtId="49" fontId="8" fillId="55" borderId="34" xfId="0" applyNumberFormat="1" applyFont="1" applyFill="1" applyBorder="1" applyAlignment="1">
      <alignment horizontal="center" vertical="center"/>
    </xf>
    <xf numFmtId="165" fontId="8" fillId="55" borderId="34" xfId="0" applyNumberFormat="1" applyFont="1" applyFill="1" applyBorder="1" applyAlignment="1">
      <alignment horizontal="center" vertical="center"/>
    </xf>
    <xf numFmtId="0" fontId="8" fillId="55" borderId="35" xfId="0" applyFont="1" applyFill="1" applyBorder="1" applyAlignment="1">
      <alignment horizontal="center" vertical="center"/>
    </xf>
    <xf numFmtId="0" fontId="8" fillId="55" borderId="36" xfId="0" applyFont="1" applyFill="1" applyBorder="1" applyAlignment="1">
      <alignment horizontal="center" vertical="center"/>
    </xf>
    <xf numFmtId="0" fontId="8" fillId="55" borderId="37" xfId="0" applyFont="1" applyFill="1" applyBorder="1" applyAlignment="1">
      <alignment horizontal="center" vertical="center"/>
    </xf>
    <xf numFmtId="0" fontId="8" fillId="55" borderId="38" xfId="0" applyFont="1" applyFill="1" applyBorder="1" applyAlignment="1">
      <alignment horizontal="center" vertical="center"/>
    </xf>
    <xf numFmtId="0" fontId="8" fillId="55" borderId="39" xfId="0" applyFont="1" applyFill="1" applyBorder="1" applyAlignment="1">
      <alignment horizontal="center" vertical="center"/>
    </xf>
    <xf numFmtId="0" fontId="8" fillId="55" borderId="40" xfId="0" applyFont="1" applyFill="1" applyBorder="1" applyAlignment="1">
      <alignment horizontal="center" vertical="center"/>
    </xf>
    <xf numFmtId="0" fontId="10" fillId="55" borderId="0" xfId="0" applyFont="1" applyFill="1" applyAlignment="1">
      <alignment horizontal="centerContinuous"/>
    </xf>
    <xf numFmtId="0" fontId="14" fillId="37" borderId="0" xfId="0" applyFont="1" applyFill="1" applyAlignment="1">
      <alignment/>
    </xf>
    <xf numFmtId="0" fontId="14" fillId="37" borderId="0" xfId="0" applyFont="1" applyFill="1" applyAlignment="1">
      <alignment horizontal="center"/>
    </xf>
    <xf numFmtId="0" fontId="18" fillId="55" borderId="0" xfId="0" applyFont="1" applyFill="1" applyAlignment="1">
      <alignment/>
    </xf>
    <xf numFmtId="0" fontId="0" fillId="55" borderId="41" xfId="0" applyFill="1" applyBorder="1" applyAlignment="1">
      <alignment/>
    </xf>
    <xf numFmtId="0" fontId="18" fillId="55" borderId="20" xfId="0" applyFont="1" applyFill="1" applyBorder="1" applyAlignment="1">
      <alignment/>
    </xf>
    <xf numFmtId="0" fontId="4" fillId="55" borderId="0" xfId="0" applyFont="1" applyFill="1" applyBorder="1" applyAlignment="1">
      <alignment/>
    </xf>
    <xf numFmtId="0" fontId="15" fillId="55" borderId="0" xfId="0" applyFont="1" applyFill="1" applyAlignment="1">
      <alignment/>
    </xf>
    <xf numFmtId="0" fontId="15" fillId="55" borderId="41" xfId="0" applyFont="1" applyFill="1" applyBorder="1" applyAlignment="1">
      <alignment/>
    </xf>
    <xf numFmtId="0" fontId="15" fillId="55" borderId="20" xfId="0" applyFont="1" applyFill="1" applyBorder="1" applyAlignment="1">
      <alignment/>
    </xf>
    <xf numFmtId="0" fontId="18" fillId="55" borderId="0" xfId="0" applyFont="1" applyFill="1" applyAlignment="1">
      <alignment horizontal="center"/>
    </xf>
    <xf numFmtId="0" fontId="15" fillId="55" borderId="0" xfId="0" applyFont="1" applyFill="1" applyAlignment="1">
      <alignment horizontal="center"/>
    </xf>
    <xf numFmtId="0" fontId="18" fillId="55" borderId="41" xfId="0" applyFont="1" applyFill="1" applyBorder="1" applyAlignment="1">
      <alignment horizontal="center"/>
    </xf>
    <xf numFmtId="0" fontId="0" fillId="55" borderId="41" xfId="0" applyFill="1" applyBorder="1" applyAlignment="1">
      <alignment horizontal="center"/>
    </xf>
    <xf numFmtId="0" fontId="18" fillId="55" borderId="20" xfId="0" applyFont="1" applyFill="1" applyBorder="1" applyAlignment="1">
      <alignment horizontal="center"/>
    </xf>
    <xf numFmtId="0" fontId="15" fillId="55" borderId="20" xfId="0" applyFont="1" applyFill="1" applyBorder="1" applyAlignment="1">
      <alignment horizontal="center"/>
    </xf>
    <xf numFmtId="0" fontId="0" fillId="55" borderId="0" xfId="0" applyFont="1" applyFill="1" applyAlignment="1">
      <alignment/>
    </xf>
    <xf numFmtId="0" fontId="0" fillId="55" borderId="20" xfId="0" applyFont="1" applyFill="1" applyBorder="1" applyAlignment="1">
      <alignment/>
    </xf>
    <xf numFmtId="0" fontId="17" fillId="55" borderId="0" xfId="0" applyFont="1" applyFill="1" applyAlignment="1">
      <alignment horizontal="center"/>
    </xf>
    <xf numFmtId="0" fontId="17" fillId="55" borderId="20" xfId="0" applyFont="1" applyFill="1" applyBorder="1" applyAlignment="1">
      <alignment horizontal="center"/>
    </xf>
    <xf numFmtId="0" fontId="11" fillId="55" borderId="0" xfId="0" applyFont="1" applyFill="1" applyAlignment="1">
      <alignment horizontal="center"/>
    </xf>
    <xf numFmtId="0" fontId="11" fillId="55" borderId="0" xfId="0" applyFont="1" applyFill="1" applyAlignment="1">
      <alignment/>
    </xf>
    <xf numFmtId="0" fontId="10" fillId="55" borderId="0" xfId="0" applyFont="1" applyFill="1" applyAlignment="1">
      <alignment/>
    </xf>
    <xf numFmtId="0" fontId="11" fillId="55" borderId="20" xfId="0" applyFont="1" applyFill="1" applyBorder="1" applyAlignment="1">
      <alignment horizontal="center"/>
    </xf>
    <xf numFmtId="0" fontId="11" fillId="55" borderId="20" xfId="0" applyFont="1" applyFill="1" applyBorder="1" applyAlignment="1">
      <alignment/>
    </xf>
    <xf numFmtId="0" fontId="10" fillId="55" borderId="20" xfId="0" applyFont="1" applyFill="1" applyBorder="1" applyAlignment="1">
      <alignment/>
    </xf>
    <xf numFmtId="0" fontId="11" fillId="55" borderId="42" xfId="0" applyFont="1" applyFill="1" applyBorder="1" applyAlignment="1">
      <alignment horizontal="center"/>
    </xf>
    <xf numFmtId="0" fontId="15" fillId="55" borderId="41" xfId="0" applyFont="1" applyFill="1" applyBorder="1" applyAlignment="1">
      <alignment horizontal="center"/>
    </xf>
    <xf numFmtId="0" fontId="19" fillId="55" borderId="42" xfId="0" applyFont="1" applyFill="1" applyBorder="1" applyAlignment="1">
      <alignment horizontal="center"/>
    </xf>
    <xf numFmtId="0" fontId="19" fillId="55" borderId="43" xfId="0" applyFont="1" applyFill="1" applyBorder="1" applyAlignment="1">
      <alignment horizontal="center"/>
    </xf>
    <xf numFmtId="0" fontId="17" fillId="55" borderId="41" xfId="0" applyFont="1" applyFill="1" applyBorder="1" applyAlignment="1">
      <alignment/>
    </xf>
    <xf numFmtId="0" fontId="17" fillId="55" borderId="20" xfId="0" applyFont="1" applyFill="1" applyBorder="1" applyAlignment="1">
      <alignment/>
    </xf>
    <xf numFmtId="0" fontId="17" fillId="55" borderId="0" xfId="0" applyFont="1" applyFill="1" applyAlignment="1">
      <alignment/>
    </xf>
    <xf numFmtId="0" fontId="20" fillId="55" borderId="0" xfId="0" applyFont="1" applyFill="1" applyAlignment="1">
      <alignment/>
    </xf>
    <xf numFmtId="0" fontId="0" fillId="55" borderId="0" xfId="0" applyFont="1" applyFill="1" applyAlignment="1">
      <alignment/>
    </xf>
    <xf numFmtId="0" fontId="14" fillId="55" borderId="44" xfId="0" applyFont="1" applyFill="1" applyBorder="1" applyAlignment="1">
      <alignment/>
    </xf>
    <xf numFmtId="0" fontId="14" fillId="55" borderId="21" xfId="0" applyFont="1" applyFill="1" applyBorder="1" applyAlignment="1">
      <alignment/>
    </xf>
    <xf numFmtId="0" fontId="14" fillId="55" borderId="0" xfId="0" applyFont="1" applyFill="1" applyAlignment="1">
      <alignment/>
    </xf>
    <xf numFmtId="0" fontId="21" fillId="55" borderId="21" xfId="0" applyFont="1" applyFill="1" applyBorder="1" applyAlignment="1">
      <alignment/>
    </xf>
    <xf numFmtId="0" fontId="14" fillId="55" borderId="19" xfId="0" applyFont="1" applyFill="1" applyBorder="1" applyAlignment="1">
      <alignment/>
    </xf>
    <xf numFmtId="0" fontId="14" fillId="55" borderId="41" xfId="0" applyFont="1" applyFill="1" applyBorder="1" applyAlignment="1">
      <alignment/>
    </xf>
    <xf numFmtId="0" fontId="15" fillId="55" borderId="0" xfId="0" applyFont="1" applyFill="1" applyAlignment="1">
      <alignment horizontal="right" indent="1"/>
    </xf>
    <xf numFmtId="0" fontId="23" fillId="0" borderId="20" xfId="0" applyNumberFormat="1" applyFont="1" applyFill="1" applyBorder="1" applyAlignment="1">
      <alignment vertical="center"/>
    </xf>
    <xf numFmtId="0" fontId="23" fillId="0" borderId="45" xfId="0" applyNumberFormat="1" applyFont="1" applyFill="1" applyBorder="1" applyAlignment="1">
      <alignment vertical="center"/>
    </xf>
    <xf numFmtId="0" fontId="23" fillId="0" borderId="0" xfId="0" applyNumberFormat="1" applyFont="1" applyFill="1" applyBorder="1" applyAlignment="1">
      <alignment vertical="center"/>
    </xf>
    <xf numFmtId="0" fontId="18" fillId="55" borderId="0" xfId="0" applyFont="1" applyFill="1" applyBorder="1" applyAlignment="1">
      <alignment horizontal="center"/>
    </xf>
    <xf numFmtId="0" fontId="11" fillId="55" borderId="0" xfId="0" applyFont="1" applyFill="1" applyBorder="1" applyAlignment="1">
      <alignment horizontal="center"/>
    </xf>
    <xf numFmtId="0" fontId="11" fillId="55" borderId="0" xfId="0" applyFont="1" applyFill="1" applyBorder="1" applyAlignment="1">
      <alignment/>
    </xf>
    <xf numFmtId="0" fontId="10" fillId="55" borderId="0" xfId="0" applyFont="1" applyFill="1" applyBorder="1" applyAlignment="1">
      <alignment/>
    </xf>
    <xf numFmtId="0" fontId="18" fillId="55" borderId="0" xfId="0" applyFont="1" applyFill="1" applyBorder="1" applyAlignment="1">
      <alignment/>
    </xf>
    <xf numFmtId="0" fontId="14" fillId="55" borderId="0" xfId="0" applyFont="1" applyFill="1" applyBorder="1" applyAlignment="1">
      <alignment/>
    </xf>
    <xf numFmtId="0" fontId="15" fillId="55" borderId="0" xfId="0" applyFont="1" applyFill="1" applyBorder="1" applyAlignment="1">
      <alignment/>
    </xf>
    <xf numFmtId="0" fontId="0" fillId="55" borderId="0" xfId="0" applyFill="1" applyBorder="1" applyAlignment="1">
      <alignment horizontal="center"/>
    </xf>
    <xf numFmtId="0" fontId="15" fillId="55" borderId="0" xfId="0" applyFont="1" applyFill="1" applyBorder="1" applyAlignment="1">
      <alignment horizontal="center"/>
    </xf>
    <xf numFmtId="0" fontId="17" fillId="55" borderId="0" xfId="0" applyFont="1" applyFill="1" applyBorder="1" applyAlignment="1">
      <alignment/>
    </xf>
    <xf numFmtId="0" fontId="0" fillId="55" borderId="0" xfId="0" applyFont="1" applyFill="1" applyBorder="1" applyAlignment="1">
      <alignment/>
    </xf>
    <xf numFmtId="0" fontId="19" fillId="55" borderId="0" xfId="0" applyFont="1" applyFill="1" applyBorder="1" applyAlignment="1">
      <alignment horizontal="center"/>
    </xf>
    <xf numFmtId="0" fontId="23" fillId="55" borderId="0" xfId="0" applyNumberFormat="1" applyFont="1" applyFill="1" applyBorder="1" applyAlignment="1">
      <alignment vertical="center"/>
    </xf>
    <xf numFmtId="0" fontId="17" fillId="55" borderId="0" xfId="0" applyFont="1" applyFill="1" applyBorder="1" applyAlignment="1">
      <alignment horizontal="center"/>
    </xf>
    <xf numFmtId="0" fontId="21" fillId="55" borderId="0" xfId="0" applyFont="1" applyFill="1" applyBorder="1" applyAlignment="1">
      <alignment/>
    </xf>
    <xf numFmtId="0" fontId="14" fillId="55" borderId="0" xfId="0" applyFont="1" applyFill="1" applyAlignment="1">
      <alignment horizontal="center"/>
    </xf>
    <xf numFmtId="0" fontId="14" fillId="55" borderId="0" xfId="0" applyFont="1" applyFill="1" applyBorder="1" applyAlignment="1">
      <alignment horizontal="center"/>
    </xf>
    <xf numFmtId="0" fontId="24" fillId="55" borderId="0" xfId="0" applyFont="1" applyFill="1" applyAlignment="1">
      <alignment/>
    </xf>
    <xf numFmtId="0" fontId="24" fillId="55" borderId="0" xfId="0" applyFont="1" applyFill="1" applyBorder="1" applyAlignment="1">
      <alignment/>
    </xf>
    <xf numFmtId="0" fontId="25" fillId="55" borderId="0" xfId="0" applyFont="1" applyFill="1" applyBorder="1" applyAlignment="1">
      <alignment/>
    </xf>
    <xf numFmtId="0" fontId="11" fillId="55" borderId="41" xfId="0" applyFont="1" applyFill="1" applyBorder="1" applyAlignment="1">
      <alignment horizontal="center"/>
    </xf>
    <xf numFmtId="0" fontId="11" fillId="55" borderId="41" xfId="0" applyFont="1" applyFill="1" applyBorder="1" applyAlignment="1">
      <alignment/>
    </xf>
    <xf numFmtId="0" fontId="10" fillId="55" borderId="41" xfId="0" applyFont="1" applyFill="1" applyBorder="1" applyAlignment="1">
      <alignment/>
    </xf>
    <xf numFmtId="0" fontId="18" fillId="55" borderId="41" xfId="0" applyFont="1" applyFill="1" applyBorder="1" applyAlignment="1">
      <alignment/>
    </xf>
    <xf numFmtId="0" fontId="15" fillId="46" borderId="45" xfId="0" applyFont="1" applyFill="1" applyBorder="1" applyAlignment="1">
      <alignment vertical="center" textRotation="255"/>
    </xf>
    <xf numFmtId="0" fontId="15" fillId="46" borderId="41" xfId="0" applyFont="1" applyFill="1" applyBorder="1" applyAlignment="1">
      <alignment vertical="center"/>
    </xf>
    <xf numFmtId="0" fontId="15" fillId="46" borderId="41" xfId="0" applyFont="1" applyFill="1" applyBorder="1" applyAlignment="1">
      <alignment/>
    </xf>
    <xf numFmtId="0" fontId="15" fillId="46" borderId="41" xfId="0" applyFont="1" applyFill="1" applyBorder="1" applyAlignment="1">
      <alignment horizontal="left"/>
    </xf>
    <xf numFmtId="0" fontId="15" fillId="46" borderId="41" xfId="0" applyFont="1" applyFill="1" applyBorder="1" applyAlignment="1">
      <alignment horizontal="center"/>
    </xf>
    <xf numFmtId="0" fontId="15" fillId="46" borderId="41" xfId="0" applyFont="1" applyFill="1" applyBorder="1" applyAlignment="1">
      <alignment horizontal="center" vertical="center"/>
    </xf>
    <xf numFmtId="0" fontId="15" fillId="46" borderId="41" xfId="0" applyFont="1" applyFill="1" applyBorder="1" applyAlignment="1">
      <alignment horizontal="right" vertical="center"/>
    </xf>
    <xf numFmtId="0" fontId="15" fillId="46" borderId="44" xfId="0" applyFont="1" applyFill="1" applyBorder="1" applyAlignment="1">
      <alignment horizontal="right" indent="1"/>
    </xf>
    <xf numFmtId="0" fontId="15" fillId="46" borderId="46" xfId="0" applyFont="1" applyFill="1" applyBorder="1" applyAlignment="1">
      <alignment/>
    </xf>
    <xf numFmtId="0" fontId="15" fillId="46" borderId="0" xfId="0" applyFont="1" applyFill="1" applyBorder="1" applyAlignment="1">
      <alignment/>
    </xf>
    <xf numFmtId="0" fontId="15" fillId="46" borderId="19" xfId="0" applyFont="1" applyFill="1" applyBorder="1" applyAlignment="1">
      <alignment horizontal="right" indent="1"/>
    </xf>
    <xf numFmtId="0" fontId="15" fillId="46" borderId="46" xfId="0" applyFont="1" applyFill="1" applyBorder="1" applyAlignment="1">
      <alignment horizontal="left"/>
    </xf>
    <xf numFmtId="0" fontId="16" fillId="55" borderId="0" xfId="0" applyFont="1" applyFill="1" applyBorder="1" applyAlignment="1">
      <alignment horizontal="right"/>
    </xf>
    <xf numFmtId="0" fontId="0" fillId="46" borderId="47" xfId="0" applyFill="1" applyBorder="1" applyAlignment="1">
      <alignment/>
    </xf>
    <xf numFmtId="0" fontId="0" fillId="46" borderId="20" xfId="0" applyFill="1" applyBorder="1" applyAlignment="1">
      <alignment/>
    </xf>
    <xf numFmtId="0" fontId="0" fillId="46" borderId="21" xfId="0" applyFill="1" applyBorder="1" applyAlignment="1">
      <alignment/>
    </xf>
    <xf numFmtId="0" fontId="15" fillId="46" borderId="44" xfId="0" applyFont="1" applyFill="1" applyBorder="1" applyAlignment="1">
      <alignment horizontal="right" vertical="center"/>
    </xf>
    <xf numFmtId="0" fontId="15" fillId="46" borderId="19" xfId="0" applyFont="1" applyFill="1" applyBorder="1" applyAlignment="1">
      <alignment/>
    </xf>
    <xf numFmtId="0" fontId="26" fillId="0" borderId="0" xfId="0" applyFont="1" applyAlignment="1">
      <alignment/>
    </xf>
    <xf numFmtId="0" fontId="26" fillId="55" borderId="0" xfId="0" applyFont="1" applyFill="1" applyAlignment="1">
      <alignment/>
    </xf>
    <xf numFmtId="0" fontId="11" fillId="55" borderId="37" xfId="0" applyFont="1" applyFill="1" applyBorder="1" applyAlignment="1">
      <alignment horizontal="center" vertical="center"/>
    </xf>
    <xf numFmtId="0" fontId="11" fillId="55" borderId="26" xfId="0" applyFont="1" applyFill="1" applyBorder="1" applyAlignment="1">
      <alignment horizontal="center" vertical="center"/>
    </xf>
    <xf numFmtId="0" fontId="11" fillId="55" borderId="48" xfId="0" applyFont="1" applyFill="1" applyBorder="1" applyAlignment="1">
      <alignment horizontal="center" vertical="center"/>
    </xf>
    <xf numFmtId="0" fontId="15" fillId="55" borderId="32" xfId="0" applyFont="1" applyFill="1" applyBorder="1" applyAlignment="1">
      <alignment horizontal="center" vertical="center"/>
    </xf>
    <xf numFmtId="0" fontId="15" fillId="55" borderId="27" xfId="0" applyFont="1" applyFill="1" applyBorder="1" applyAlignment="1">
      <alignment horizontal="center" vertical="center"/>
    </xf>
    <xf numFmtId="0" fontId="8" fillId="55" borderId="49" xfId="0" applyFont="1" applyFill="1" applyBorder="1" applyAlignment="1">
      <alignment horizontal="center" vertical="center"/>
    </xf>
    <xf numFmtId="0" fontId="15" fillId="55" borderId="50" xfId="0" applyFont="1" applyFill="1" applyBorder="1" applyAlignment="1">
      <alignment horizontal="center" vertical="center"/>
    </xf>
    <xf numFmtId="0" fontId="15" fillId="55" borderId="34" xfId="0" applyFont="1" applyFill="1" applyBorder="1" applyAlignment="1">
      <alignment horizontal="center" vertical="center"/>
    </xf>
    <xf numFmtId="0" fontId="11" fillId="55" borderId="47" xfId="0" applyFont="1" applyFill="1" applyBorder="1" applyAlignment="1">
      <alignment horizontal="center" vertical="center"/>
    </xf>
    <xf numFmtId="0" fontId="11" fillId="55" borderId="21" xfId="0" applyFont="1" applyFill="1" applyBorder="1" applyAlignment="1">
      <alignment horizontal="center" vertical="center"/>
    </xf>
    <xf numFmtId="0" fontId="15" fillId="55" borderId="51" xfId="0" applyFont="1" applyFill="1" applyBorder="1" applyAlignment="1">
      <alignment horizontal="center" vertical="center"/>
    </xf>
    <xf numFmtId="0" fontId="15" fillId="55" borderId="52" xfId="0" applyFont="1" applyFill="1" applyBorder="1" applyAlignment="1">
      <alignment horizontal="center" vertical="center"/>
    </xf>
    <xf numFmtId="0" fontId="27" fillId="55" borderId="37" xfId="0" applyFont="1" applyFill="1" applyBorder="1" applyAlignment="1">
      <alignment horizontal="center" vertical="center" wrapText="1"/>
    </xf>
    <xf numFmtId="0" fontId="27" fillId="55" borderId="26" xfId="0" applyFont="1" applyFill="1" applyBorder="1" applyAlignment="1">
      <alignment horizontal="center" vertical="center" wrapText="1"/>
    </xf>
    <xf numFmtId="0" fontId="27" fillId="55" borderId="53" xfId="0" applyFont="1" applyFill="1" applyBorder="1" applyAlignment="1">
      <alignment horizontal="center" vertical="center" wrapText="1"/>
    </xf>
    <xf numFmtId="0" fontId="28" fillId="55" borderId="54" xfId="0" applyFont="1" applyFill="1" applyBorder="1" applyAlignment="1">
      <alignment horizontal="center" vertical="center" wrapText="1"/>
    </xf>
    <xf numFmtId="0" fontId="28" fillId="55" borderId="55" xfId="0" applyFont="1" applyFill="1" applyBorder="1" applyAlignment="1">
      <alignment horizontal="center" vertical="center" wrapText="1"/>
    </xf>
    <xf numFmtId="0" fontId="28" fillId="55" borderId="56" xfId="0" applyFont="1" applyFill="1" applyBorder="1" applyAlignment="1">
      <alignment horizontal="center" vertical="center" wrapText="1"/>
    </xf>
    <xf numFmtId="0" fontId="19" fillId="55" borderId="41" xfId="0" applyFont="1" applyFill="1" applyBorder="1" applyAlignment="1">
      <alignment horizontal="center"/>
    </xf>
    <xf numFmtId="0" fontId="22" fillId="55" borderId="0" xfId="0" applyFont="1" applyFill="1" applyAlignment="1">
      <alignment/>
    </xf>
    <xf numFmtId="0" fontId="8" fillId="55" borderId="0" xfId="0" applyFont="1" applyFill="1" applyBorder="1" applyAlignment="1">
      <alignment horizontal="center" vertical="center"/>
    </xf>
    <xf numFmtId="1" fontId="29" fillId="55" borderId="0" xfId="0" applyNumberFormat="1" applyFont="1" applyFill="1" applyAlignment="1">
      <alignment/>
    </xf>
    <xf numFmtId="1" fontId="29" fillId="55" borderId="0" xfId="0" applyNumberFormat="1" applyFont="1" applyFill="1" applyAlignment="1">
      <alignment horizontal="left"/>
    </xf>
    <xf numFmtId="1" fontId="29" fillId="55" borderId="21" xfId="0" applyNumberFormat="1" applyFont="1" applyFill="1" applyBorder="1" applyAlignment="1">
      <alignment/>
    </xf>
    <xf numFmtId="0" fontId="29" fillId="55" borderId="0" xfId="0" applyFont="1" applyFill="1" applyAlignment="1">
      <alignment/>
    </xf>
    <xf numFmtId="0" fontId="29" fillId="55" borderId="0" xfId="0" applyFont="1" applyFill="1" applyAlignment="1">
      <alignment horizontal="left"/>
    </xf>
    <xf numFmtId="0" fontId="8" fillId="55" borderId="0" xfId="0" applyFont="1" applyFill="1" applyBorder="1" applyAlignment="1">
      <alignment vertical="center"/>
    </xf>
    <xf numFmtId="0" fontId="12" fillId="55" borderId="0" xfId="0" applyFont="1" applyFill="1" applyBorder="1" applyAlignment="1">
      <alignment vertical="center"/>
    </xf>
    <xf numFmtId="49" fontId="8" fillId="55" borderId="0" xfId="0" applyNumberFormat="1" applyFont="1" applyFill="1" applyBorder="1" applyAlignment="1">
      <alignment horizontal="center" vertical="center"/>
    </xf>
    <xf numFmtId="165" fontId="8" fillId="55" borderId="0" xfId="0" applyNumberFormat="1" applyFont="1" applyFill="1" applyBorder="1" applyAlignment="1">
      <alignment horizontal="center" vertical="center"/>
    </xf>
    <xf numFmtId="0" fontId="13" fillId="55" borderId="0" xfId="0" applyFont="1" applyFill="1" applyBorder="1" applyAlignment="1">
      <alignment vertical="center"/>
    </xf>
    <xf numFmtId="0" fontId="8" fillId="55" borderId="57" xfId="0" applyFont="1" applyFill="1" applyBorder="1" applyAlignment="1">
      <alignment horizontal="center" vertical="center"/>
    </xf>
    <xf numFmtId="0" fontId="8" fillId="55" borderId="57" xfId="0" applyFont="1" applyFill="1" applyBorder="1" applyAlignment="1">
      <alignment vertical="center"/>
    </xf>
    <xf numFmtId="0" fontId="12" fillId="55" borderId="57" xfId="0" applyFont="1" applyFill="1" applyBorder="1" applyAlignment="1">
      <alignment vertical="center"/>
    </xf>
    <xf numFmtId="49" fontId="8" fillId="55" borderId="57" xfId="0" applyNumberFormat="1" applyFont="1" applyFill="1" applyBorder="1" applyAlignment="1">
      <alignment horizontal="center" vertical="center"/>
    </xf>
    <xf numFmtId="165" fontId="8" fillId="55" borderId="57" xfId="0" applyNumberFormat="1" applyFont="1" applyFill="1" applyBorder="1" applyAlignment="1">
      <alignment horizontal="center" vertical="center"/>
    </xf>
    <xf numFmtId="49" fontId="11" fillId="55" borderId="37" xfId="0" applyNumberFormat="1" applyFont="1" applyFill="1" applyBorder="1" applyAlignment="1">
      <alignment horizontal="center" vertical="center"/>
    </xf>
    <xf numFmtId="49" fontId="11" fillId="55" borderId="38" xfId="0" applyNumberFormat="1" applyFont="1" applyFill="1" applyBorder="1" applyAlignment="1">
      <alignment horizontal="center" vertical="center"/>
    </xf>
    <xf numFmtId="165" fontId="8" fillId="0" borderId="26" xfId="0" applyNumberFormat="1" applyFont="1" applyBorder="1" applyAlignment="1">
      <alignment horizontal="center" vertical="center"/>
    </xf>
    <xf numFmtId="1" fontId="30" fillId="55" borderId="0" xfId="0" applyNumberFormat="1" applyFont="1" applyFill="1" applyAlignment="1">
      <alignment horizontal="left"/>
    </xf>
    <xf numFmtId="0" fontId="31" fillId="55" borderId="0" xfId="88" applyFont="1" applyFill="1" applyAlignment="1">
      <alignment horizontal="right"/>
      <protection/>
    </xf>
    <xf numFmtId="0" fontId="5" fillId="53" borderId="58" xfId="0" applyFont="1" applyFill="1" applyBorder="1" applyAlignment="1">
      <alignment horizontal="center" vertical="center"/>
    </xf>
    <xf numFmtId="1" fontId="8" fillId="53" borderId="21" xfId="0" applyNumberFormat="1" applyFont="1" applyFill="1" applyBorder="1" applyAlignment="1">
      <alignment horizontal="center" vertical="center"/>
    </xf>
    <xf numFmtId="1" fontId="8" fillId="53" borderId="51" xfId="0" applyNumberFormat="1" applyFont="1" applyFill="1" applyBorder="1" applyAlignment="1">
      <alignment horizontal="center" vertical="center"/>
    </xf>
    <xf numFmtId="1" fontId="8" fillId="53" borderId="44" xfId="0" applyNumberFormat="1" applyFont="1" applyFill="1" applyBorder="1" applyAlignment="1">
      <alignment horizontal="center" vertical="center"/>
    </xf>
    <xf numFmtId="0" fontId="19" fillId="55" borderId="0" xfId="0" applyFont="1" applyFill="1" applyBorder="1" applyAlignment="1">
      <alignment/>
    </xf>
    <xf numFmtId="0" fontId="19" fillId="55" borderId="44" xfId="0" applyFont="1" applyFill="1" applyBorder="1" applyAlignment="1">
      <alignment/>
    </xf>
    <xf numFmtId="0" fontId="19" fillId="55" borderId="19" xfId="0" applyFont="1" applyFill="1" applyBorder="1" applyAlignment="1">
      <alignment/>
    </xf>
    <xf numFmtId="0" fontId="19" fillId="55" borderId="21" xfId="0" applyFont="1" applyFill="1" applyBorder="1" applyAlignment="1">
      <alignment/>
    </xf>
    <xf numFmtId="0" fontId="15" fillId="55" borderId="19" xfId="0" applyFont="1" applyFill="1" applyBorder="1" applyAlignment="1">
      <alignment/>
    </xf>
    <xf numFmtId="0" fontId="32" fillId="55" borderId="21" xfId="0" applyFont="1" applyFill="1" applyBorder="1" applyAlignment="1">
      <alignment/>
    </xf>
    <xf numFmtId="0" fontId="15" fillId="55" borderId="59" xfId="0" applyFont="1" applyFill="1" applyBorder="1" applyAlignment="1">
      <alignment horizontal="center" vertical="center"/>
    </xf>
    <xf numFmtId="0" fontId="15" fillId="55" borderId="60" xfId="0" applyFont="1" applyFill="1" applyBorder="1" applyAlignment="1">
      <alignment horizontal="center" vertical="center"/>
    </xf>
    <xf numFmtId="0" fontId="5" fillId="0" borderId="61" xfId="0" applyFont="1" applyBorder="1" applyAlignment="1">
      <alignment horizontal="center" vertical="center"/>
    </xf>
    <xf numFmtId="0" fontId="11" fillId="55" borderId="26" xfId="0" applyFont="1" applyFill="1" applyBorder="1" applyAlignment="1">
      <alignment horizontal="center" vertical="center" wrapText="1"/>
    </xf>
    <xf numFmtId="0" fontId="23" fillId="55" borderId="27" xfId="0" applyFont="1" applyFill="1" applyBorder="1" applyAlignment="1">
      <alignment horizontal="center" vertical="center"/>
    </xf>
    <xf numFmtId="0" fontId="8" fillId="55" borderId="34" xfId="0" applyFont="1" applyFill="1" applyBorder="1" applyAlignment="1">
      <alignment horizontal="center" vertical="center"/>
    </xf>
    <xf numFmtId="0" fontId="25" fillId="55" borderId="0" xfId="0" applyFont="1" applyFill="1" applyBorder="1" applyAlignment="1">
      <alignment horizontal="center"/>
    </xf>
    <xf numFmtId="0" fontId="33" fillId="55" borderId="0" xfId="0" applyFont="1" applyFill="1" applyAlignment="1">
      <alignment horizontal="left" vertical="center"/>
    </xf>
    <xf numFmtId="0" fontId="33" fillId="55" borderId="20" xfId="0" applyFont="1" applyFill="1" applyBorder="1" applyAlignment="1">
      <alignment horizontal="left" vertical="center"/>
    </xf>
    <xf numFmtId="0" fontId="34" fillId="55" borderId="19" xfId="0" applyFont="1" applyFill="1" applyBorder="1" applyAlignment="1">
      <alignment/>
    </xf>
    <xf numFmtId="49" fontId="11" fillId="55" borderId="62" xfId="0" applyNumberFormat="1" applyFont="1" applyFill="1" applyBorder="1" applyAlignment="1">
      <alignment horizontal="center" vertical="center"/>
    </xf>
    <xf numFmtId="49" fontId="11" fillId="55" borderId="63" xfId="0" applyNumberFormat="1" applyFont="1" applyFill="1" applyBorder="1" applyAlignment="1">
      <alignment horizontal="center" vertical="center"/>
    </xf>
    <xf numFmtId="49" fontId="11" fillId="55" borderId="64" xfId="0" applyNumberFormat="1" applyFont="1" applyFill="1" applyBorder="1" applyAlignment="1">
      <alignment horizontal="center" vertical="center"/>
    </xf>
    <xf numFmtId="49" fontId="15" fillId="55" borderId="63" xfId="0" applyNumberFormat="1" applyFont="1" applyFill="1" applyBorder="1" applyAlignment="1">
      <alignment horizontal="center" vertical="center"/>
    </xf>
    <xf numFmtId="49" fontId="15" fillId="55" borderId="65" xfId="0" applyNumberFormat="1" applyFont="1" applyFill="1" applyBorder="1" applyAlignment="1">
      <alignment horizontal="center" vertical="center"/>
    </xf>
    <xf numFmtId="1" fontId="29" fillId="55" borderId="19" xfId="0" applyNumberFormat="1" applyFont="1" applyFill="1" applyBorder="1" applyAlignment="1">
      <alignment/>
    </xf>
    <xf numFmtId="1" fontId="29" fillId="55" borderId="0" xfId="0" applyNumberFormat="1" applyFont="1" applyFill="1" applyBorder="1" applyAlignment="1">
      <alignment horizontal="left"/>
    </xf>
    <xf numFmtId="0" fontId="11" fillId="55" borderId="53" xfId="0" applyFont="1" applyFill="1" applyBorder="1" applyAlignment="1">
      <alignment horizontal="center" vertical="center"/>
    </xf>
    <xf numFmtId="165" fontId="15" fillId="0" borderId="32" xfId="0" applyNumberFormat="1" applyFont="1" applyBorder="1" applyAlignment="1">
      <alignment horizontal="center" vertical="center"/>
    </xf>
    <xf numFmtId="0" fontId="34" fillId="55" borderId="0" xfId="0" applyFont="1" applyFill="1" applyBorder="1" applyAlignment="1">
      <alignment/>
    </xf>
    <xf numFmtId="1" fontId="8" fillId="53" borderId="19" xfId="0" applyNumberFormat="1" applyFont="1" applyFill="1" applyBorder="1" applyAlignment="1">
      <alignment horizontal="center" vertical="center"/>
    </xf>
    <xf numFmtId="0" fontId="33" fillId="55" borderId="0" xfId="0" applyFont="1" applyFill="1" applyBorder="1" applyAlignment="1">
      <alignment horizontal="left" vertical="center"/>
    </xf>
    <xf numFmtId="0" fontId="32" fillId="55" borderId="0" xfId="0" applyFont="1" applyFill="1" applyBorder="1" applyAlignment="1">
      <alignment/>
    </xf>
    <xf numFmtId="1" fontId="29" fillId="55" borderId="0" xfId="0" applyNumberFormat="1" applyFont="1" applyFill="1" applyBorder="1" applyAlignment="1">
      <alignment/>
    </xf>
    <xf numFmtId="1" fontId="8" fillId="55" borderId="0" xfId="0" applyNumberFormat="1" applyFont="1" applyFill="1" applyBorder="1" applyAlignment="1">
      <alignment horizontal="center" vertical="center"/>
    </xf>
    <xf numFmtId="1" fontId="8" fillId="53" borderId="66" xfId="0" applyNumberFormat="1" applyFont="1" applyFill="1" applyBorder="1" applyAlignment="1">
      <alignment horizontal="center" vertical="center"/>
    </xf>
    <xf numFmtId="0" fontId="8" fillId="0" borderId="35" xfId="0" applyFont="1" applyBorder="1" applyAlignment="1">
      <alignment vertical="center"/>
    </xf>
    <xf numFmtId="0" fontId="8" fillId="0" borderId="35" xfId="0" applyFont="1" applyBorder="1" applyAlignment="1">
      <alignment horizontal="center" vertical="center"/>
    </xf>
    <xf numFmtId="165" fontId="8" fillId="0" borderId="35" xfId="0" applyNumberFormat="1" applyFont="1" applyBorder="1" applyAlignment="1">
      <alignment horizontal="center" vertical="center"/>
    </xf>
    <xf numFmtId="0" fontId="0" fillId="55" borderId="0" xfId="0" applyFont="1" applyFill="1" applyBorder="1" applyAlignment="1">
      <alignment/>
    </xf>
    <xf numFmtId="0" fontId="8" fillId="0" borderId="29" xfId="0" applyFont="1" applyBorder="1" applyAlignment="1">
      <alignment vertical="center"/>
    </xf>
    <xf numFmtId="0" fontId="8" fillId="0" borderId="29" xfId="0" applyFont="1" applyBorder="1" applyAlignment="1">
      <alignment horizontal="center" vertical="center"/>
    </xf>
    <xf numFmtId="165" fontId="8" fillId="0" borderId="29" xfId="0" applyNumberFormat="1" applyFont="1" applyBorder="1" applyAlignment="1">
      <alignment horizontal="center" vertical="center"/>
    </xf>
    <xf numFmtId="1" fontId="8" fillId="55" borderId="57" xfId="0" applyNumberFormat="1" applyFont="1" applyFill="1" applyBorder="1" applyAlignment="1">
      <alignment horizontal="center" vertical="center"/>
    </xf>
    <xf numFmtId="1" fontId="35" fillId="55" borderId="44" xfId="0" applyNumberFormat="1" applyFont="1" applyFill="1" applyBorder="1" applyAlignment="1">
      <alignment/>
    </xf>
    <xf numFmtId="1" fontId="35" fillId="55" borderId="0" xfId="0" applyNumberFormat="1" applyFont="1" applyFill="1" applyAlignment="1">
      <alignment horizontal="left"/>
    </xf>
    <xf numFmtId="1" fontId="35" fillId="55" borderId="41" xfId="0" applyNumberFormat="1" applyFont="1" applyFill="1" applyBorder="1" applyAlignment="1">
      <alignment/>
    </xf>
    <xf numFmtId="1" fontId="35" fillId="55" borderId="0" xfId="0" applyNumberFormat="1" applyFont="1" applyFill="1" applyBorder="1" applyAlignment="1">
      <alignment horizontal="left"/>
    </xf>
    <xf numFmtId="49" fontId="11" fillId="55" borderId="67" xfId="0" applyNumberFormat="1" applyFont="1" applyFill="1" applyBorder="1" applyAlignment="1">
      <alignment horizontal="center" vertical="center"/>
    </xf>
    <xf numFmtId="49" fontId="11" fillId="55" borderId="0" xfId="0" applyNumberFormat="1" applyFont="1" applyFill="1" applyBorder="1" applyAlignment="1">
      <alignment horizontal="center" vertical="center"/>
    </xf>
    <xf numFmtId="49" fontId="15" fillId="55" borderId="0" xfId="0" applyNumberFormat="1" applyFont="1" applyFill="1" applyBorder="1" applyAlignment="1">
      <alignment horizontal="center" vertical="center"/>
    </xf>
    <xf numFmtId="49" fontId="11" fillId="55" borderId="57" xfId="0" applyNumberFormat="1" applyFont="1" applyFill="1" applyBorder="1" applyAlignment="1">
      <alignment horizontal="center" vertical="center"/>
    </xf>
    <xf numFmtId="49" fontId="11" fillId="55" borderId="68" xfId="0" applyNumberFormat="1" applyFont="1" applyFill="1" applyBorder="1" applyAlignment="1">
      <alignment horizontal="center" vertical="center"/>
    </xf>
    <xf numFmtId="49" fontId="15" fillId="55" borderId="64" xfId="0" applyNumberFormat="1" applyFont="1" applyFill="1" applyBorder="1" applyAlignment="1">
      <alignment horizontal="center" vertical="center"/>
    </xf>
    <xf numFmtId="0" fontId="8" fillId="0" borderId="34" xfId="0" applyFont="1" applyBorder="1" applyAlignment="1">
      <alignment horizontal="center" vertical="center"/>
    </xf>
    <xf numFmtId="165" fontId="8" fillId="0" borderId="34" xfId="0" applyNumberFormat="1" applyFont="1" applyBorder="1" applyAlignment="1">
      <alignment horizontal="center" vertical="center"/>
    </xf>
    <xf numFmtId="1" fontId="35" fillId="55" borderId="0" xfId="0" applyNumberFormat="1" applyFont="1" applyFill="1" applyAlignment="1">
      <alignment/>
    </xf>
    <xf numFmtId="49" fontId="15" fillId="55" borderId="67" xfId="0" applyNumberFormat="1" applyFont="1" applyFill="1" applyBorder="1" applyAlignment="1">
      <alignment horizontal="center" vertical="center"/>
    </xf>
    <xf numFmtId="0" fontId="11" fillId="55" borderId="0" xfId="0" applyFont="1" applyFill="1" applyAlignment="1">
      <alignment vertical="top"/>
    </xf>
    <xf numFmtId="0" fontId="5" fillId="55" borderId="69" xfId="0" applyFont="1" applyFill="1" applyBorder="1" applyAlignment="1">
      <alignment horizontal="center" vertical="center"/>
    </xf>
    <xf numFmtId="0" fontId="27" fillId="55" borderId="70" xfId="0" applyFont="1" applyFill="1" applyBorder="1" applyAlignment="1">
      <alignment horizontal="center" vertical="center" wrapText="1"/>
    </xf>
    <xf numFmtId="0" fontId="16" fillId="55" borderId="38" xfId="0" applyFont="1" applyFill="1" applyBorder="1" applyAlignment="1">
      <alignment horizontal="center" vertical="center"/>
    </xf>
    <xf numFmtId="0" fontId="16" fillId="55" borderId="49" xfId="0" applyFont="1" applyFill="1" applyBorder="1" applyAlignment="1">
      <alignment horizontal="center" vertical="center"/>
    </xf>
    <xf numFmtId="0" fontId="30" fillId="55" borderId="0" xfId="0" applyFont="1" applyFill="1" applyAlignment="1">
      <alignment horizontal="left"/>
    </xf>
    <xf numFmtId="49" fontId="8" fillId="0" borderId="32" xfId="0" applyNumberFormat="1" applyFont="1" applyBorder="1" applyAlignment="1">
      <alignment horizontal="center" vertical="center"/>
    </xf>
    <xf numFmtId="49" fontId="8" fillId="0" borderId="50" xfId="0" applyNumberFormat="1" applyFont="1" applyBorder="1" applyAlignment="1">
      <alignment horizontal="center" vertical="center"/>
    </xf>
    <xf numFmtId="0" fontId="10" fillId="55" borderId="41" xfId="0" applyFont="1" applyFill="1" applyBorder="1" applyAlignment="1">
      <alignment/>
    </xf>
    <xf numFmtId="0" fontId="10" fillId="0" borderId="28" xfId="0" applyFont="1" applyBorder="1" applyAlignment="1">
      <alignment/>
    </xf>
    <xf numFmtId="0" fontId="10" fillId="55" borderId="20" xfId="0" applyFont="1" applyFill="1" applyBorder="1" applyAlignment="1">
      <alignment/>
    </xf>
    <xf numFmtId="0" fontId="10" fillId="0" borderId="26" xfId="0" applyFont="1" applyBorder="1" applyAlignment="1">
      <alignment/>
    </xf>
    <xf numFmtId="0" fontId="0" fillId="0" borderId="0" xfId="0" applyFill="1" applyBorder="1" applyAlignment="1">
      <alignment/>
    </xf>
    <xf numFmtId="0" fontId="0" fillId="0" borderId="29" xfId="0" applyFill="1" applyBorder="1" applyAlignment="1">
      <alignment/>
    </xf>
    <xf numFmtId="0" fontId="0" fillId="0" borderId="71" xfId="0" applyFill="1" applyBorder="1" applyAlignment="1">
      <alignment/>
    </xf>
    <xf numFmtId="0" fontId="0" fillId="0" borderId="27" xfId="0" applyFill="1" applyBorder="1" applyAlignment="1">
      <alignment/>
    </xf>
    <xf numFmtId="0" fontId="0" fillId="55" borderId="71" xfId="0" applyFill="1" applyBorder="1" applyAlignment="1">
      <alignment/>
    </xf>
    <xf numFmtId="0" fontId="0" fillId="0" borderId="27" xfId="0" applyBorder="1" applyAlignment="1">
      <alignment/>
    </xf>
    <xf numFmtId="0" fontId="15" fillId="0" borderId="27" xfId="0" applyNumberFormat="1" applyFont="1" applyBorder="1" applyAlignment="1">
      <alignment horizontal="center" vertical="center"/>
    </xf>
    <xf numFmtId="0" fontId="19" fillId="55" borderId="42" xfId="0" applyFont="1" applyFill="1" applyBorder="1" applyAlignment="1">
      <alignment horizontal="center"/>
    </xf>
    <xf numFmtId="0" fontId="19" fillId="55" borderId="0" xfId="0" applyFont="1" applyFill="1" applyBorder="1" applyAlignment="1">
      <alignment horizontal="center"/>
    </xf>
    <xf numFmtId="0" fontId="19" fillId="55" borderId="41" xfId="0" applyFont="1" applyFill="1" applyBorder="1" applyAlignment="1">
      <alignment horizontal="center"/>
    </xf>
    <xf numFmtId="0" fontId="25" fillId="55" borderId="0" xfId="0" applyFont="1" applyFill="1" applyBorder="1" applyAlignment="1">
      <alignment horizontal="center"/>
    </xf>
    <xf numFmtId="0" fontId="2" fillId="55" borderId="0" xfId="0" applyNumberFormat="1" applyFont="1" applyFill="1" applyAlignment="1">
      <alignment vertical="center"/>
    </xf>
    <xf numFmtId="0" fontId="36" fillId="55" borderId="0" xfId="0" applyFont="1" applyFill="1" applyAlignment="1">
      <alignment/>
    </xf>
    <xf numFmtId="0" fontId="8" fillId="0" borderId="0" xfId="0" applyNumberFormat="1" applyFont="1" applyFill="1" applyBorder="1" applyAlignment="1">
      <alignment/>
    </xf>
    <xf numFmtId="0" fontId="37" fillId="55" borderId="0" xfId="0" applyFont="1" applyFill="1" applyBorder="1" applyAlignment="1">
      <alignment/>
    </xf>
    <xf numFmtId="0" fontId="38" fillId="55" borderId="0" xfId="0" applyFont="1" applyFill="1" applyAlignment="1">
      <alignment/>
    </xf>
    <xf numFmtId="0" fontId="8" fillId="55" borderId="0" xfId="0" applyNumberFormat="1" applyFont="1" applyFill="1" applyBorder="1" applyAlignment="1">
      <alignment/>
    </xf>
    <xf numFmtId="0" fontId="7" fillId="55" borderId="0" xfId="0" applyFont="1" applyFill="1" applyBorder="1" applyAlignment="1">
      <alignment/>
    </xf>
    <xf numFmtId="0" fontId="3" fillId="55" borderId="0" xfId="0" applyFont="1" applyFill="1" applyAlignment="1">
      <alignment/>
    </xf>
    <xf numFmtId="0" fontId="2" fillId="49" borderId="72" xfId="0" applyFont="1" applyFill="1" applyBorder="1" applyAlignment="1">
      <alignment horizontal="centerContinuous" vertical="center"/>
    </xf>
    <xf numFmtId="0" fontId="39" fillId="49" borderId="73" xfId="0" applyFont="1" applyFill="1" applyBorder="1" applyAlignment="1">
      <alignment horizontal="centerContinuous" wrapText="1"/>
    </xf>
    <xf numFmtId="0" fontId="40" fillId="49" borderId="73" xfId="0" applyFont="1" applyFill="1" applyBorder="1" applyAlignment="1">
      <alignment horizontal="centerContinuous" vertical="top"/>
    </xf>
    <xf numFmtId="0" fontId="39" fillId="49" borderId="74" xfId="0" applyFont="1" applyFill="1" applyBorder="1" applyAlignment="1">
      <alignment horizontal="centerContinuous" wrapText="1"/>
    </xf>
    <xf numFmtId="0" fontId="2" fillId="55" borderId="0" xfId="0" applyFont="1" applyFill="1" applyBorder="1" applyAlignment="1">
      <alignment horizontal="centerContinuous" vertical="center"/>
    </xf>
    <xf numFmtId="0" fontId="39" fillId="55" borderId="0" xfId="0" applyFont="1" applyFill="1" applyBorder="1" applyAlignment="1">
      <alignment horizontal="centerContinuous" wrapText="1"/>
    </xf>
    <xf numFmtId="0" fontId="40" fillId="55" borderId="0" xfId="0" applyFont="1" applyFill="1" applyBorder="1" applyAlignment="1">
      <alignment horizontal="centerContinuous" vertical="top"/>
    </xf>
    <xf numFmtId="0" fontId="0" fillId="55" borderId="75" xfId="0" applyFill="1" applyBorder="1" applyAlignment="1">
      <alignment vertical="center"/>
    </xf>
    <xf numFmtId="0" fontId="3" fillId="55" borderId="58" xfId="0" applyFont="1" applyFill="1" applyBorder="1" applyAlignment="1">
      <alignment horizontal="center" vertical="center"/>
    </xf>
    <xf numFmtId="0" fontId="3" fillId="55" borderId="76" xfId="0" applyFont="1" applyFill="1" applyBorder="1" applyAlignment="1">
      <alignment horizontal="center" vertical="center"/>
    </xf>
    <xf numFmtId="0" fontId="3" fillId="55" borderId="77" xfId="0" applyFont="1" applyFill="1" applyBorder="1" applyAlignment="1">
      <alignment horizontal="centerContinuous" vertical="center"/>
    </xf>
    <xf numFmtId="0" fontId="3" fillId="55" borderId="58" xfId="0" applyFont="1" applyFill="1" applyBorder="1" applyAlignment="1">
      <alignment horizontal="centerContinuous" vertical="center"/>
    </xf>
    <xf numFmtId="0" fontId="3" fillId="55" borderId="25" xfId="0" applyFont="1" applyFill="1" applyBorder="1" applyAlignment="1">
      <alignment horizontal="center" vertical="center"/>
    </xf>
    <xf numFmtId="0" fontId="0" fillId="55" borderId="75" xfId="0" applyFill="1" applyBorder="1" applyAlignment="1">
      <alignment/>
    </xf>
    <xf numFmtId="0" fontId="10" fillId="55" borderId="19" xfId="0" applyFont="1" applyFill="1" applyBorder="1" applyAlignment="1">
      <alignment/>
    </xf>
    <xf numFmtId="0" fontId="10" fillId="55" borderId="0" xfId="0" applyFont="1" applyFill="1" applyAlignment="1">
      <alignment/>
    </xf>
    <xf numFmtId="0" fontId="10" fillId="55" borderId="78" xfId="0" applyFont="1" applyFill="1" applyBorder="1" applyAlignment="1">
      <alignment/>
    </xf>
    <xf numFmtId="0" fontId="0" fillId="55" borderId="78" xfId="0" applyFill="1" applyBorder="1" applyAlignment="1">
      <alignment/>
    </xf>
    <xf numFmtId="0" fontId="1" fillId="55" borderId="19" xfId="0" applyFont="1" applyFill="1" applyBorder="1" applyAlignment="1">
      <alignment horizontal="center"/>
    </xf>
    <xf numFmtId="0" fontId="1" fillId="55" borderId="29" xfId="0" applyFont="1" applyFill="1" applyBorder="1" applyAlignment="1">
      <alignment horizontal="center"/>
    </xf>
    <xf numFmtId="0" fontId="1" fillId="55" borderId="78" xfId="0" applyFont="1" applyFill="1" applyBorder="1" applyAlignment="1">
      <alignment horizontal="center"/>
    </xf>
    <xf numFmtId="0" fontId="0" fillId="55" borderId="53" xfId="0" applyFill="1" applyBorder="1" applyAlignment="1">
      <alignment/>
    </xf>
    <xf numFmtId="0" fontId="10" fillId="55" borderId="46" xfId="0" applyFont="1" applyFill="1" applyBorder="1" applyAlignment="1">
      <alignment/>
    </xf>
    <xf numFmtId="0" fontId="0" fillId="55" borderId="29" xfId="0" applyFill="1" applyBorder="1" applyAlignment="1">
      <alignment/>
    </xf>
    <xf numFmtId="0" fontId="0" fillId="55" borderId="26" xfId="0" applyFill="1" applyBorder="1" applyAlignment="1">
      <alignment/>
    </xf>
    <xf numFmtId="0" fontId="0" fillId="55" borderId="70" xfId="0" applyFill="1" applyBorder="1" applyAlignment="1">
      <alignment/>
    </xf>
    <xf numFmtId="0" fontId="0" fillId="55" borderId="66" xfId="0" applyFill="1" applyBorder="1" applyAlignment="1">
      <alignment/>
    </xf>
    <xf numFmtId="0" fontId="0" fillId="55" borderId="35" xfId="0" applyFill="1" applyBorder="1" applyAlignment="1">
      <alignment/>
    </xf>
    <xf numFmtId="0" fontId="0" fillId="55" borderId="79" xfId="0" applyFill="1" applyBorder="1" applyAlignment="1">
      <alignment/>
    </xf>
    <xf numFmtId="0" fontId="0" fillId="56" borderId="72" xfId="0" applyFont="1" applyFill="1" applyBorder="1" applyAlignment="1">
      <alignment horizontal="centerContinuous"/>
    </xf>
    <xf numFmtId="0" fontId="0" fillId="56" borderId="73" xfId="0" applyFont="1" applyFill="1" applyBorder="1" applyAlignment="1">
      <alignment horizontal="centerContinuous"/>
    </xf>
    <xf numFmtId="0" fontId="0" fillId="56" borderId="74" xfId="0" applyFill="1" applyBorder="1" applyAlignment="1">
      <alignment horizontal="centerContinuous"/>
    </xf>
    <xf numFmtId="0" fontId="5" fillId="56" borderId="0" xfId="0" applyFont="1" applyFill="1" applyAlignment="1">
      <alignment/>
    </xf>
    <xf numFmtId="0" fontId="0" fillId="56" borderId="0" xfId="0" applyFill="1" applyAlignment="1">
      <alignment/>
    </xf>
    <xf numFmtId="0" fontId="2" fillId="55" borderId="0" xfId="90" applyNumberFormat="1" applyFont="1" applyFill="1" applyAlignment="1">
      <alignment vertical="center"/>
      <protection/>
    </xf>
    <xf numFmtId="0" fontId="36" fillId="55" borderId="0" xfId="90" applyFont="1" applyFill="1" applyAlignment="1">
      <alignment/>
      <protection/>
    </xf>
    <xf numFmtId="0" fontId="8" fillId="55" borderId="0" xfId="90" applyNumberFormat="1" applyFont="1" applyFill="1" applyBorder="1" applyAlignment="1">
      <alignment/>
      <protection/>
    </xf>
    <xf numFmtId="0" fontId="37" fillId="55" borderId="0" xfId="90" applyFont="1" applyFill="1" applyBorder="1" applyAlignment="1">
      <alignment/>
      <protection/>
    </xf>
    <xf numFmtId="0" fontId="38" fillId="55" borderId="0" xfId="90" applyFont="1" applyFill="1">
      <alignment/>
      <protection/>
    </xf>
    <xf numFmtId="0" fontId="0" fillId="55" borderId="0" xfId="90" applyFill="1">
      <alignment/>
      <protection/>
    </xf>
    <xf numFmtId="0" fontId="0" fillId="0" borderId="0" xfId="90">
      <alignment/>
      <protection/>
    </xf>
    <xf numFmtId="0" fontId="7" fillId="55" borderId="0" xfId="90" applyFont="1" applyFill="1" applyBorder="1" applyAlignment="1">
      <alignment/>
      <protection/>
    </xf>
    <xf numFmtId="0" fontId="3" fillId="55" borderId="0" xfId="90" applyFont="1" applyFill="1">
      <alignment/>
      <protection/>
    </xf>
    <xf numFmtId="0" fontId="8" fillId="55" borderId="0" xfId="90" applyNumberFormat="1" applyFont="1" applyFill="1" applyBorder="1" applyAlignment="1">
      <alignment horizontal="left"/>
      <protection/>
    </xf>
    <xf numFmtId="0" fontId="2" fillId="49" borderId="72" xfId="90" applyFont="1" applyFill="1" applyBorder="1" applyAlignment="1">
      <alignment horizontal="centerContinuous" vertical="center"/>
      <protection/>
    </xf>
    <xf numFmtId="0" fontId="39" fillId="49" borderId="73" xfId="90" applyFont="1" applyFill="1" applyBorder="1" applyAlignment="1">
      <alignment horizontal="centerContinuous" wrapText="1"/>
      <protection/>
    </xf>
    <xf numFmtId="0" fontId="40" fillId="49" borderId="73" xfId="90" applyFont="1" applyFill="1" applyBorder="1" applyAlignment="1">
      <alignment horizontal="centerContinuous" vertical="top"/>
      <protection/>
    </xf>
    <xf numFmtId="0" fontId="39" fillId="49" borderId="74" xfId="90" applyFont="1" applyFill="1" applyBorder="1" applyAlignment="1">
      <alignment horizontal="centerContinuous" wrapText="1"/>
      <protection/>
    </xf>
    <xf numFmtId="0" fontId="2" fillId="55" borderId="0" xfId="90" applyFont="1" applyFill="1" applyBorder="1" applyAlignment="1">
      <alignment horizontal="centerContinuous" vertical="center"/>
      <protection/>
    </xf>
    <xf numFmtId="0" fontId="39" fillId="55" borderId="0" xfId="90" applyFont="1" applyFill="1" applyBorder="1" applyAlignment="1">
      <alignment horizontal="centerContinuous" wrapText="1"/>
      <protection/>
    </xf>
    <xf numFmtId="0" fontId="40" fillId="55" borderId="0" xfId="90" applyFont="1" applyFill="1" applyBorder="1" applyAlignment="1">
      <alignment horizontal="centerContinuous" vertical="top"/>
      <protection/>
    </xf>
    <xf numFmtId="0" fontId="0" fillId="55" borderId="75" xfId="90" applyFill="1" applyBorder="1" applyAlignment="1">
      <alignment vertical="center"/>
      <protection/>
    </xf>
    <xf numFmtId="0" fontId="0" fillId="55" borderId="0" xfId="90" applyFill="1" applyBorder="1">
      <alignment/>
      <protection/>
    </xf>
    <xf numFmtId="0" fontId="0" fillId="55" borderId="75" xfId="90" applyFill="1" applyBorder="1">
      <alignment/>
      <protection/>
    </xf>
    <xf numFmtId="0" fontId="43" fillId="55" borderId="0" xfId="90" applyFont="1" applyFill="1" applyBorder="1">
      <alignment/>
      <protection/>
    </xf>
    <xf numFmtId="0" fontId="11" fillId="55" borderId="0" xfId="90" applyFont="1" applyFill="1" applyBorder="1" applyAlignment="1">
      <alignment horizontal="center" vertical="center" wrapText="1"/>
      <protection/>
    </xf>
    <xf numFmtId="0" fontId="8" fillId="55" borderId="0" xfId="90" applyFont="1" applyFill="1" applyBorder="1">
      <alignment/>
      <protection/>
    </xf>
    <xf numFmtId="0" fontId="44" fillId="55" borderId="0" xfId="90" applyFont="1" applyFill="1" applyBorder="1">
      <alignment/>
      <protection/>
    </xf>
    <xf numFmtId="0" fontId="8" fillId="55" borderId="0" xfId="90" applyFont="1" applyFill="1" applyBorder="1" applyAlignment="1">
      <alignment horizontal="centerContinuous"/>
      <protection/>
    </xf>
    <xf numFmtId="0" fontId="45" fillId="55" borderId="0" xfId="90" applyFont="1" applyFill="1" applyBorder="1" applyAlignment="1">
      <alignment horizontal="left"/>
      <protection/>
    </xf>
    <xf numFmtId="0" fontId="0" fillId="55" borderId="0" xfId="90" applyFill="1" applyBorder="1" applyAlignment="1">
      <alignment horizontal="left"/>
      <protection/>
    </xf>
    <xf numFmtId="0" fontId="46" fillId="55" borderId="0" xfId="90" applyFont="1" applyFill="1" applyBorder="1" applyAlignment="1">
      <alignment horizontal="centerContinuous"/>
      <protection/>
    </xf>
    <xf numFmtId="0" fontId="3" fillId="55" borderId="0" xfId="90" applyFont="1" applyFill="1" applyAlignment="1">
      <alignment horizontal="centerContinuous"/>
      <protection/>
    </xf>
    <xf numFmtId="0" fontId="0" fillId="49" borderId="72" xfId="90" applyFont="1" applyFill="1" applyBorder="1" applyAlignment="1">
      <alignment horizontal="centerContinuous"/>
      <protection/>
    </xf>
    <xf numFmtId="0" fontId="0" fillId="49" borderId="73" xfId="90" applyFont="1" applyFill="1" applyBorder="1" applyAlignment="1">
      <alignment horizontal="centerContinuous"/>
      <protection/>
    </xf>
    <xf numFmtId="0" fontId="0" fillId="49" borderId="74" xfId="90" applyFill="1" applyBorder="1" applyAlignment="1">
      <alignment horizontal="centerContinuous"/>
      <protection/>
    </xf>
    <xf numFmtId="0" fontId="5" fillId="49" borderId="0" xfId="90" applyFont="1" applyFill="1">
      <alignment/>
      <protection/>
    </xf>
    <xf numFmtId="0" fontId="0" fillId="49" borderId="0" xfId="90" applyFill="1">
      <alignment/>
      <protection/>
    </xf>
    <xf numFmtId="0" fontId="8" fillId="55" borderId="0" xfId="90" applyFont="1" applyFill="1" applyBorder="1" applyAlignment="1">
      <alignment horizontal="center" vertical="center"/>
      <protection/>
    </xf>
    <xf numFmtId="0" fontId="8" fillId="55" borderId="0" xfId="90" applyFont="1" applyFill="1" applyBorder="1" applyAlignment="1">
      <alignment vertical="center"/>
      <protection/>
    </xf>
    <xf numFmtId="49" fontId="8" fillId="55" borderId="0" xfId="90" applyNumberFormat="1" applyFont="1" applyFill="1" applyBorder="1" applyAlignment="1">
      <alignment horizontal="center" vertical="center"/>
      <protection/>
    </xf>
    <xf numFmtId="0" fontId="12" fillId="55" borderId="0" xfId="90" applyFont="1" applyFill="1" applyBorder="1" applyAlignment="1">
      <alignment vertical="center"/>
      <protection/>
    </xf>
    <xf numFmtId="0" fontId="44" fillId="55" borderId="0" xfId="90" applyFont="1" applyFill="1" applyBorder="1" applyAlignment="1">
      <alignment vertical="center"/>
      <protection/>
    </xf>
    <xf numFmtId="0" fontId="8" fillId="0" borderId="0" xfId="90" applyNumberFormat="1" applyFont="1" applyFill="1" applyBorder="1" applyAlignment="1">
      <alignment/>
      <protection/>
    </xf>
    <xf numFmtId="0" fontId="3" fillId="55" borderId="80" xfId="90" applyFont="1" applyFill="1" applyBorder="1" applyAlignment="1">
      <alignment horizontal="center" vertical="center"/>
      <protection/>
    </xf>
    <xf numFmtId="0" fontId="3" fillId="55" borderId="77" xfId="90" applyFont="1" applyFill="1" applyBorder="1" applyAlignment="1">
      <alignment horizontal="center" vertical="center"/>
      <protection/>
    </xf>
    <xf numFmtId="0" fontId="1" fillId="55" borderId="81" xfId="90" applyFont="1" applyFill="1" applyBorder="1" applyAlignment="1">
      <alignment horizontal="center"/>
      <protection/>
    </xf>
    <xf numFmtId="0" fontId="1" fillId="55" borderId="46" xfId="90" applyFont="1" applyFill="1" applyBorder="1" applyAlignment="1">
      <alignment horizontal="center"/>
      <protection/>
    </xf>
    <xf numFmtId="0" fontId="8" fillId="55" borderId="0" xfId="88" applyFont="1" applyFill="1" applyAlignment="1">
      <alignment horizontal="left"/>
      <protection/>
    </xf>
    <xf numFmtId="0" fontId="39" fillId="55" borderId="82" xfId="90" applyFont="1" applyFill="1" applyBorder="1" applyAlignment="1">
      <alignment horizontal="centerContinuous" wrapText="1"/>
      <protection/>
    </xf>
    <xf numFmtId="0" fontId="3" fillId="55" borderId="48" xfId="90" applyFont="1" applyFill="1" applyBorder="1" applyAlignment="1">
      <alignment horizontal="center" vertical="center"/>
      <protection/>
    </xf>
    <xf numFmtId="0" fontId="3" fillId="55" borderId="58" xfId="90" applyFont="1" applyFill="1" applyBorder="1" applyAlignment="1">
      <alignment horizontal="center" vertical="center"/>
      <protection/>
    </xf>
    <xf numFmtId="0" fontId="3" fillId="55" borderId="76" xfId="90" applyFont="1" applyFill="1" applyBorder="1" applyAlignment="1">
      <alignment horizontal="center" vertical="center"/>
      <protection/>
    </xf>
    <xf numFmtId="0" fontId="3" fillId="55" borderId="77" xfId="90" applyFont="1" applyFill="1" applyBorder="1" applyAlignment="1">
      <alignment horizontal="centerContinuous" vertical="center"/>
      <protection/>
    </xf>
    <xf numFmtId="0" fontId="3" fillId="55" borderId="58" xfId="90" applyFont="1" applyFill="1" applyBorder="1" applyAlignment="1">
      <alignment horizontal="centerContinuous" vertical="center"/>
      <protection/>
    </xf>
    <xf numFmtId="0" fontId="3" fillId="55" borderId="25" xfId="90" applyFont="1" applyFill="1" applyBorder="1" applyAlignment="1">
      <alignment horizontal="center" vertical="center"/>
      <protection/>
    </xf>
    <xf numFmtId="0" fontId="10" fillId="55" borderId="39" xfId="90" applyFont="1" applyFill="1" applyBorder="1">
      <alignment/>
      <protection/>
    </xf>
    <xf numFmtId="0" fontId="10" fillId="55" borderId="19" xfId="90" applyFont="1" applyFill="1" applyBorder="1">
      <alignment/>
      <protection/>
    </xf>
    <xf numFmtId="0" fontId="10" fillId="55" borderId="0" xfId="90" applyFont="1" applyFill="1">
      <alignment/>
      <protection/>
    </xf>
    <xf numFmtId="0" fontId="10" fillId="55" borderId="78" xfId="90" applyFont="1" applyFill="1" applyBorder="1">
      <alignment/>
      <protection/>
    </xf>
    <xf numFmtId="0" fontId="0" fillId="55" borderId="68" xfId="90" applyFill="1" applyBorder="1">
      <alignment/>
      <protection/>
    </xf>
    <xf numFmtId="0" fontId="0" fillId="55" borderId="19" xfId="90" applyFill="1" applyBorder="1">
      <alignment/>
      <protection/>
    </xf>
    <xf numFmtId="0" fontId="0" fillId="55" borderId="78" xfId="90" applyFill="1" applyBorder="1">
      <alignment/>
      <protection/>
    </xf>
    <xf numFmtId="0" fontId="1" fillId="55" borderId="68" xfId="90" applyFont="1" applyFill="1" applyBorder="1" applyAlignment="1">
      <alignment horizontal="center"/>
      <protection/>
    </xf>
    <xf numFmtId="0" fontId="1" fillId="55" borderId="19" xfId="90" applyFont="1" applyFill="1" applyBorder="1" applyAlignment="1">
      <alignment horizontal="center"/>
      <protection/>
    </xf>
    <xf numFmtId="0" fontId="1" fillId="55" borderId="29" xfId="90" applyFont="1" applyFill="1" applyBorder="1" applyAlignment="1">
      <alignment horizontal="center"/>
      <protection/>
    </xf>
    <xf numFmtId="0" fontId="1" fillId="55" borderId="78" xfId="90" applyFont="1" applyFill="1" applyBorder="1" applyAlignment="1">
      <alignment horizontal="center"/>
      <protection/>
    </xf>
    <xf numFmtId="0" fontId="0" fillId="55" borderId="37" xfId="90" applyFill="1" applyBorder="1">
      <alignment/>
      <protection/>
    </xf>
    <xf numFmtId="0" fontId="0" fillId="55" borderId="21" xfId="90" applyFill="1" applyBorder="1">
      <alignment/>
      <protection/>
    </xf>
    <xf numFmtId="0" fontId="0" fillId="55" borderId="20" xfId="90" applyFill="1" applyBorder="1">
      <alignment/>
      <protection/>
    </xf>
    <xf numFmtId="0" fontId="0" fillId="55" borderId="53" xfId="90" applyFill="1" applyBorder="1">
      <alignment/>
      <protection/>
    </xf>
    <xf numFmtId="0" fontId="10" fillId="55" borderId="68" xfId="90" applyFont="1" applyFill="1" applyBorder="1">
      <alignment/>
      <protection/>
    </xf>
    <xf numFmtId="0" fontId="0" fillId="55" borderId="29" xfId="90" applyFill="1" applyBorder="1">
      <alignment/>
      <protection/>
    </xf>
    <xf numFmtId="0" fontId="0" fillId="55" borderId="26" xfId="90" applyFill="1" applyBorder="1">
      <alignment/>
      <protection/>
    </xf>
    <xf numFmtId="0" fontId="0" fillId="55" borderId="70" xfId="90" applyFill="1" applyBorder="1">
      <alignment/>
      <protection/>
    </xf>
    <xf numFmtId="0" fontId="0" fillId="55" borderId="75" xfId="90" applyFill="1" applyBorder="1" applyAlignment="1">
      <alignment/>
      <protection/>
    </xf>
    <xf numFmtId="0" fontId="0" fillId="55" borderId="40" xfId="90" applyFill="1" applyBorder="1">
      <alignment/>
      <protection/>
    </xf>
    <xf numFmtId="0" fontId="0" fillId="55" borderId="66" xfId="90" applyFill="1" applyBorder="1">
      <alignment/>
      <protection/>
    </xf>
    <xf numFmtId="0" fontId="0" fillId="55" borderId="35" xfId="90" applyFill="1" applyBorder="1">
      <alignment/>
      <protection/>
    </xf>
    <xf numFmtId="0" fontId="0" fillId="55" borderId="79" xfId="90" applyFill="1" applyBorder="1">
      <alignment/>
      <protection/>
    </xf>
    <xf numFmtId="0" fontId="3" fillId="49" borderId="72" xfId="90" applyFont="1" applyFill="1" applyBorder="1" applyAlignment="1">
      <alignment horizontal="centerContinuous"/>
      <protection/>
    </xf>
    <xf numFmtId="0" fontId="0" fillId="55" borderId="0" xfId="90" applyFill="1" applyAlignment="1">
      <alignment horizontal="centerContinuous"/>
      <protection/>
    </xf>
    <xf numFmtId="49" fontId="47" fillId="55" borderId="0" xfId="90" applyNumberFormat="1" applyFont="1" applyFill="1" applyAlignment="1">
      <alignment horizontal="right"/>
      <protection/>
    </xf>
    <xf numFmtId="0" fontId="3" fillId="55" borderId="75" xfId="90" applyFont="1" applyFill="1" applyBorder="1" applyAlignment="1">
      <alignment horizontal="center" vertical="center"/>
      <protection/>
    </xf>
    <xf numFmtId="0" fontId="3" fillId="55" borderId="24" xfId="90" applyFont="1" applyFill="1" applyBorder="1" applyAlignment="1">
      <alignment horizontal="centerContinuous" vertical="center"/>
      <protection/>
    </xf>
    <xf numFmtId="0" fontId="3" fillId="55" borderId="24" xfId="90" applyFont="1" applyFill="1" applyBorder="1" applyAlignment="1">
      <alignment horizontal="center" vertical="center"/>
      <protection/>
    </xf>
    <xf numFmtId="0" fontId="3" fillId="55" borderId="81" xfId="90" applyFont="1" applyFill="1" applyBorder="1" applyAlignment="1">
      <alignment horizontal="center" vertical="center"/>
      <protection/>
    </xf>
    <xf numFmtId="0" fontId="10" fillId="55" borderId="75" xfId="90" applyFont="1" applyFill="1" applyBorder="1">
      <alignment/>
      <protection/>
    </xf>
    <xf numFmtId="0" fontId="10" fillId="55" borderId="0" xfId="90" applyFont="1" applyFill="1" applyBorder="1">
      <alignment/>
      <protection/>
    </xf>
    <xf numFmtId="0" fontId="10" fillId="55" borderId="29" xfId="90" applyFont="1" applyFill="1" applyBorder="1">
      <alignment/>
      <protection/>
    </xf>
    <xf numFmtId="0" fontId="10" fillId="55" borderId="46" xfId="90" applyFont="1" applyFill="1" applyBorder="1">
      <alignment/>
      <protection/>
    </xf>
    <xf numFmtId="0" fontId="10" fillId="55" borderId="81" xfId="90" applyFont="1" applyFill="1" applyBorder="1">
      <alignment/>
      <protection/>
    </xf>
    <xf numFmtId="0" fontId="0" fillId="55" borderId="46" xfId="90" applyFill="1" applyBorder="1">
      <alignment/>
      <protection/>
    </xf>
    <xf numFmtId="0" fontId="0" fillId="55" borderId="81" xfId="90" applyFill="1" applyBorder="1">
      <alignment/>
      <protection/>
    </xf>
    <xf numFmtId="0" fontId="1" fillId="55" borderId="75" xfId="90" applyFont="1" applyFill="1" applyBorder="1" applyAlignment="1">
      <alignment horizontal="center"/>
      <protection/>
    </xf>
    <xf numFmtId="0" fontId="1" fillId="55" borderId="0" xfId="90" applyFont="1" applyFill="1" applyBorder="1" applyAlignment="1">
      <alignment horizontal="center"/>
      <protection/>
    </xf>
    <xf numFmtId="0" fontId="0" fillId="55" borderId="47" xfId="90" applyFill="1" applyBorder="1">
      <alignment/>
      <protection/>
    </xf>
    <xf numFmtId="0" fontId="10" fillId="55" borderId="44" xfId="90" applyFont="1" applyFill="1" applyBorder="1">
      <alignment/>
      <protection/>
    </xf>
    <xf numFmtId="0" fontId="10" fillId="55" borderId="28" xfId="90" applyFont="1" applyFill="1" applyBorder="1">
      <alignment/>
      <protection/>
    </xf>
    <xf numFmtId="0" fontId="10" fillId="55" borderId="33" xfId="90" applyFont="1" applyFill="1" applyBorder="1">
      <alignment/>
      <protection/>
    </xf>
    <xf numFmtId="0" fontId="0" fillId="55" borderId="83" xfId="90" applyFill="1" applyBorder="1">
      <alignment/>
      <protection/>
    </xf>
    <xf numFmtId="0" fontId="0" fillId="55" borderId="84" xfId="90" applyFill="1" applyBorder="1">
      <alignment/>
      <protection/>
    </xf>
    <xf numFmtId="0" fontId="3" fillId="55" borderId="0" xfId="90" applyFont="1" applyFill="1" applyBorder="1" applyAlignment="1">
      <alignment horizontal="centerContinuous"/>
      <protection/>
    </xf>
    <xf numFmtId="0" fontId="0" fillId="49" borderId="72" xfId="90" applyFill="1" applyBorder="1" applyAlignment="1">
      <alignment horizontal="centerContinuous"/>
      <protection/>
    </xf>
    <xf numFmtId="0" fontId="0" fillId="49" borderId="73" xfId="90" applyFill="1" applyBorder="1" applyAlignment="1">
      <alignment horizontal="centerContinuous"/>
      <protection/>
    </xf>
    <xf numFmtId="0" fontId="0" fillId="55" borderId="82" xfId="90" applyFill="1" applyBorder="1" applyAlignment="1">
      <alignment horizontal="centerContinuous"/>
      <protection/>
    </xf>
    <xf numFmtId="0" fontId="5" fillId="55" borderId="0" xfId="90" applyFont="1" applyFill="1" applyBorder="1">
      <alignment/>
      <protection/>
    </xf>
    <xf numFmtId="0" fontId="5" fillId="55" borderId="0" xfId="90" applyFont="1" applyFill="1">
      <alignment/>
      <protection/>
    </xf>
    <xf numFmtId="0" fontId="0" fillId="55" borderId="0" xfId="90" applyFont="1" applyFill="1" applyBorder="1" applyAlignment="1">
      <alignment horizontal="centerContinuous"/>
      <protection/>
    </xf>
    <xf numFmtId="0" fontId="0" fillId="55" borderId="0" xfId="90" applyFill="1" applyBorder="1" applyAlignment="1">
      <alignment horizontal="centerContinuous"/>
      <protection/>
    </xf>
    <xf numFmtId="0" fontId="3" fillId="55" borderId="85" xfId="90" applyFont="1" applyFill="1" applyBorder="1" applyAlignment="1">
      <alignment horizontal="center" vertical="center"/>
      <protection/>
    </xf>
    <xf numFmtId="0" fontId="0" fillId="55" borderId="86" xfId="90" applyFill="1" applyBorder="1">
      <alignment/>
      <protection/>
    </xf>
    <xf numFmtId="0" fontId="10" fillId="55" borderId="87" xfId="90" applyFont="1" applyFill="1" applyBorder="1">
      <alignment/>
      <protection/>
    </xf>
    <xf numFmtId="0" fontId="10" fillId="55" borderId="88" xfId="90" applyFont="1" applyFill="1" applyBorder="1">
      <alignment/>
      <protection/>
    </xf>
    <xf numFmtId="0" fontId="0" fillId="55" borderId="89" xfId="90" applyFill="1" applyBorder="1">
      <alignment/>
      <protection/>
    </xf>
    <xf numFmtId="0" fontId="66" fillId="0" borderId="90" xfId="91" applyFont="1" applyBorder="1" applyAlignment="1">
      <alignment horizontal="left"/>
    </xf>
    <xf numFmtId="0" fontId="66" fillId="0" borderId="91" xfId="91" applyFont="1" applyBorder="1" applyAlignment="1">
      <alignment horizontal="left"/>
    </xf>
    <xf numFmtId="14" fontId="66" fillId="0" borderId="90" xfId="91" applyNumberFormat="1" applyFont="1" applyBorder="1" applyAlignment="1">
      <alignment horizontal="center"/>
    </xf>
    <xf numFmtId="14" fontId="66" fillId="0" borderId="91" xfId="91" applyNumberFormat="1" applyFont="1" applyBorder="1" applyAlignment="1">
      <alignment horizontal="center"/>
    </xf>
    <xf numFmtId="0" fontId="66" fillId="0" borderId="90" xfId="0" applyFont="1" applyBorder="1" applyAlignment="1">
      <alignment/>
    </xf>
    <xf numFmtId="0" fontId="66" fillId="0" borderId="91" xfId="0" applyFont="1" applyBorder="1" applyAlignment="1">
      <alignment/>
    </xf>
    <xf numFmtId="0" fontId="66" fillId="0" borderId="90" xfId="0" applyFont="1" applyBorder="1" applyAlignment="1">
      <alignment horizontal="left"/>
    </xf>
    <xf numFmtId="0" fontId="66" fillId="0" borderId="91" xfId="0" applyFont="1" applyBorder="1" applyAlignment="1">
      <alignment horizontal="left"/>
    </xf>
    <xf numFmtId="0" fontId="8" fillId="55" borderId="0" xfId="0" applyFont="1" applyFill="1" applyBorder="1" applyAlignment="1">
      <alignment horizontal="center" vertical="center"/>
    </xf>
    <xf numFmtId="0" fontId="5" fillId="55" borderId="92" xfId="0" applyFont="1" applyFill="1" applyBorder="1" applyAlignment="1">
      <alignment horizontal="center" vertical="center"/>
    </xf>
    <xf numFmtId="0" fontId="5" fillId="55" borderId="57" xfId="0" applyFont="1" applyFill="1" applyBorder="1" applyAlignment="1">
      <alignment horizontal="center" vertical="center"/>
    </xf>
    <xf numFmtId="0" fontId="5" fillId="55" borderId="93" xfId="0" applyFont="1" applyFill="1" applyBorder="1" applyAlignment="1">
      <alignment horizontal="center" vertical="center"/>
    </xf>
    <xf numFmtId="0" fontId="5" fillId="0" borderId="57" xfId="0" applyFont="1" applyBorder="1" applyAlignment="1">
      <alignment horizontal="center" vertical="center"/>
    </xf>
    <xf numFmtId="0" fontId="11" fillId="55" borderId="94" xfId="0" applyFont="1" applyFill="1" applyBorder="1" applyAlignment="1">
      <alignment horizontal="center" vertical="center"/>
    </xf>
    <xf numFmtId="0" fontId="0" fillId="0" borderId="69" xfId="0" applyBorder="1" applyAlignment="1">
      <alignment horizontal="center"/>
    </xf>
    <xf numFmtId="0" fontId="11" fillId="55" borderId="57" xfId="0" applyFont="1" applyFill="1" applyBorder="1" applyAlignment="1">
      <alignment horizontal="center" vertical="center"/>
    </xf>
    <xf numFmtId="0" fontId="0" fillId="0" borderId="93" xfId="0" applyBorder="1" applyAlignment="1">
      <alignment horizontal="center"/>
    </xf>
    <xf numFmtId="0" fontId="11" fillId="55" borderId="92" xfId="0" applyFont="1" applyFill="1" applyBorder="1" applyAlignment="1">
      <alignment horizontal="center"/>
    </xf>
    <xf numFmtId="0" fontId="11" fillId="55" borderId="93" xfId="0" applyFont="1" applyFill="1" applyBorder="1" applyAlignment="1">
      <alignment horizontal="center"/>
    </xf>
    <xf numFmtId="49" fontId="15" fillId="55" borderId="63" xfId="0" applyNumberFormat="1" applyFont="1" applyFill="1" applyBorder="1" applyAlignment="1">
      <alignment horizontal="center" vertical="center"/>
    </xf>
    <xf numFmtId="0" fontId="0" fillId="0" borderId="65" xfId="0" applyBorder="1" applyAlignment="1">
      <alignment horizontal="center" vertical="center"/>
    </xf>
    <xf numFmtId="49" fontId="11" fillId="55" borderId="39" xfId="0" applyNumberFormat="1" applyFont="1" applyFill="1" applyBorder="1" applyAlignment="1">
      <alignment horizontal="center" vertical="center"/>
    </xf>
    <xf numFmtId="0" fontId="0" fillId="0" borderId="37" xfId="0" applyBorder="1" applyAlignment="1">
      <alignment horizontal="center" vertical="center"/>
    </xf>
    <xf numFmtId="49" fontId="11" fillId="55" borderId="37" xfId="0" applyNumberFormat="1" applyFont="1" applyFill="1" applyBorder="1" applyAlignment="1">
      <alignment horizontal="center" vertical="center"/>
    </xf>
    <xf numFmtId="49" fontId="11" fillId="55" borderId="68" xfId="0" applyNumberFormat="1" applyFont="1" applyFill="1" applyBorder="1" applyAlignment="1">
      <alignment horizontal="center" vertical="center"/>
    </xf>
    <xf numFmtId="49" fontId="11" fillId="55" borderId="67" xfId="0" applyNumberFormat="1" applyFont="1" applyFill="1" applyBorder="1" applyAlignment="1">
      <alignment horizontal="center" vertical="center"/>
    </xf>
    <xf numFmtId="49" fontId="11" fillId="55" borderId="62" xfId="0" applyNumberFormat="1" applyFont="1" applyFill="1" applyBorder="1" applyAlignment="1">
      <alignment horizontal="center" vertical="center"/>
    </xf>
    <xf numFmtId="49" fontId="11" fillId="55" borderId="63" xfId="0" applyNumberFormat="1" applyFont="1" applyFill="1" applyBorder="1" applyAlignment="1">
      <alignment horizontal="center" vertical="center"/>
    </xf>
    <xf numFmtId="49" fontId="11" fillId="55" borderId="64" xfId="0" applyNumberFormat="1" applyFont="1" applyFill="1" applyBorder="1" applyAlignment="1">
      <alignment horizontal="center" vertical="center"/>
    </xf>
    <xf numFmtId="0" fontId="0" fillId="0" borderId="63" xfId="0" applyBorder="1" applyAlignment="1">
      <alignment horizontal="center" vertical="center"/>
    </xf>
    <xf numFmtId="49" fontId="15" fillId="55" borderId="0" xfId="0" applyNumberFormat="1" applyFont="1" applyFill="1" applyBorder="1" applyAlignment="1">
      <alignment horizontal="center" vertical="center"/>
    </xf>
    <xf numFmtId="0" fontId="0" fillId="55" borderId="0" xfId="0" applyFill="1" applyBorder="1" applyAlignment="1">
      <alignment horizontal="center" vertical="center"/>
    </xf>
    <xf numFmtId="49" fontId="11" fillId="55" borderId="0" xfId="0" applyNumberFormat="1" applyFont="1" applyFill="1" applyBorder="1" applyAlignment="1">
      <alignment horizontal="center" vertical="center"/>
    </xf>
    <xf numFmtId="49" fontId="11" fillId="55" borderId="65" xfId="0" applyNumberFormat="1" applyFont="1" applyFill="1" applyBorder="1" applyAlignment="1">
      <alignment horizontal="center" vertical="center"/>
    </xf>
    <xf numFmtId="49" fontId="11" fillId="55" borderId="57" xfId="0" applyNumberFormat="1" applyFont="1" applyFill="1" applyBorder="1" applyAlignment="1">
      <alignment horizontal="center" vertical="center"/>
    </xf>
    <xf numFmtId="0" fontId="42" fillId="55" borderId="81" xfId="90" applyFont="1" applyFill="1" applyBorder="1" applyAlignment="1">
      <alignment horizontal="center"/>
      <protection/>
    </xf>
    <xf numFmtId="0" fontId="42" fillId="0" borderId="0" xfId="90" applyFont="1" applyBorder="1" applyAlignment="1">
      <alignment/>
      <protection/>
    </xf>
    <xf numFmtId="0" fontId="42" fillId="0" borderId="0" xfId="90" applyFont="1" applyAlignment="1">
      <alignment/>
      <protection/>
    </xf>
    <xf numFmtId="0" fontId="42" fillId="0" borderId="75" xfId="90" applyFont="1" applyBorder="1" applyAlignment="1">
      <alignment/>
      <protection/>
    </xf>
    <xf numFmtId="0" fontId="42" fillId="0" borderId="0" xfId="90" applyFont="1" applyBorder="1" applyAlignment="1">
      <alignment horizontal="center"/>
      <protection/>
    </xf>
    <xf numFmtId="0" fontId="42" fillId="0" borderId="0" xfId="90" applyFont="1" applyAlignment="1">
      <alignment horizontal="center"/>
      <protection/>
    </xf>
    <xf numFmtId="0" fontId="42" fillId="0" borderId="75" xfId="90" applyFont="1" applyBorder="1" applyAlignment="1">
      <alignment horizontal="center"/>
      <protection/>
    </xf>
    <xf numFmtId="0" fontId="42" fillId="55" borderId="86" xfId="90" applyFont="1" applyFill="1" applyBorder="1" applyAlignment="1">
      <alignment/>
      <protection/>
    </xf>
    <xf numFmtId="0" fontId="42" fillId="0" borderId="20" xfId="90" applyFont="1" applyBorder="1" applyAlignment="1">
      <alignment/>
      <protection/>
    </xf>
    <xf numFmtId="0" fontId="42" fillId="0" borderId="70" xfId="90" applyFont="1" applyBorder="1" applyAlignment="1">
      <alignment/>
      <protection/>
    </xf>
    <xf numFmtId="0" fontId="40" fillId="55" borderId="95" xfId="90" applyFont="1" applyFill="1" applyBorder="1" applyAlignment="1">
      <alignment horizontal="center" vertical="center"/>
      <protection/>
    </xf>
    <xf numFmtId="0" fontId="41" fillId="0" borderId="96" xfId="90" applyFont="1" applyBorder="1" applyAlignment="1">
      <alignment horizontal="center" vertical="center"/>
      <protection/>
    </xf>
    <xf numFmtId="0" fontId="41" fillId="0" borderId="96" xfId="90" applyFont="1" applyBorder="1" applyAlignment="1">
      <alignment/>
      <protection/>
    </xf>
    <xf numFmtId="0" fontId="41" fillId="0" borderId="97" xfId="90" applyFont="1" applyBorder="1" applyAlignment="1">
      <alignment/>
      <protection/>
    </xf>
    <xf numFmtId="0" fontId="26" fillId="55" borderId="81" xfId="90" applyFont="1" applyFill="1" applyBorder="1" applyAlignment="1">
      <alignment/>
      <protection/>
    </xf>
    <xf numFmtId="0" fontId="26" fillId="55" borderId="87" xfId="90" applyFont="1" applyFill="1" applyBorder="1" applyAlignment="1">
      <alignment/>
      <protection/>
    </xf>
    <xf numFmtId="0" fontId="42" fillId="0" borderId="41" xfId="90" applyFont="1" applyBorder="1" applyAlignment="1">
      <alignment/>
      <protection/>
    </xf>
    <xf numFmtId="0" fontId="42" fillId="0" borderId="88" xfId="90" applyFont="1" applyBorder="1" applyAlignment="1">
      <alignment/>
      <protection/>
    </xf>
    <xf numFmtId="0" fontId="42" fillId="55" borderId="81" xfId="90" applyFont="1" applyFill="1" applyBorder="1" applyAlignment="1">
      <alignment/>
      <protection/>
    </xf>
    <xf numFmtId="0" fontId="26" fillId="55" borderId="57" xfId="90" applyFont="1" applyFill="1" applyBorder="1" applyAlignment="1">
      <alignment/>
      <protection/>
    </xf>
    <xf numFmtId="0" fontId="42" fillId="0" borderId="57" xfId="90" applyFont="1" applyBorder="1" applyAlignment="1">
      <alignment/>
      <protection/>
    </xf>
    <xf numFmtId="0" fontId="3" fillId="55" borderId="80" xfId="90" applyFont="1" applyFill="1" applyBorder="1" applyAlignment="1">
      <alignment horizontal="center" vertical="center"/>
      <protection/>
    </xf>
    <xf numFmtId="0" fontId="0" fillId="0" borderId="58" xfId="90" applyBorder="1" applyAlignment="1">
      <alignment horizontal="center" vertical="center"/>
      <protection/>
    </xf>
    <xf numFmtId="0" fontId="3" fillId="55" borderId="77" xfId="90" applyFont="1" applyFill="1" applyBorder="1" applyAlignment="1">
      <alignment horizontal="center" vertical="center"/>
      <protection/>
    </xf>
    <xf numFmtId="0" fontId="0" fillId="0" borderId="76" xfId="90" applyBorder="1" applyAlignment="1">
      <alignment vertical="center"/>
      <protection/>
    </xf>
    <xf numFmtId="0" fontId="0" fillId="0" borderId="85" xfId="90" applyBorder="1" applyAlignment="1">
      <alignment vertical="center"/>
      <protection/>
    </xf>
    <xf numFmtId="0" fontId="10" fillId="55" borderId="87" xfId="90" applyFont="1" applyFill="1" applyBorder="1" applyAlignment="1">
      <alignment/>
      <protection/>
    </xf>
    <xf numFmtId="0" fontId="0" fillId="0" borderId="44" xfId="90" applyBorder="1" applyAlignment="1">
      <alignment/>
      <protection/>
    </xf>
    <xf numFmtId="0" fontId="10" fillId="55" borderId="45" xfId="90" applyFont="1" applyFill="1" applyBorder="1" applyAlignment="1">
      <alignment/>
      <protection/>
    </xf>
    <xf numFmtId="0" fontId="0" fillId="0" borderId="41" xfId="90" applyBorder="1" applyAlignment="1">
      <alignment/>
      <protection/>
    </xf>
    <xf numFmtId="0" fontId="0" fillId="0" borderId="88" xfId="90" applyBorder="1" applyAlignment="1">
      <alignment/>
      <protection/>
    </xf>
    <xf numFmtId="0" fontId="1" fillId="55" borderId="81" xfId="90" applyFont="1" applyFill="1" applyBorder="1" applyAlignment="1">
      <alignment horizontal="center"/>
      <protection/>
    </xf>
    <xf numFmtId="0" fontId="0" fillId="0" borderId="19" xfId="90" applyBorder="1" applyAlignment="1">
      <alignment/>
      <protection/>
    </xf>
    <xf numFmtId="0" fontId="1" fillId="55" borderId="46" xfId="90" applyFont="1" applyFill="1" applyBorder="1" applyAlignment="1">
      <alignment horizontal="center"/>
      <protection/>
    </xf>
    <xf numFmtId="0" fontId="0" fillId="0" borderId="0" xfId="90" applyBorder="1" applyAlignment="1">
      <alignment horizontal="center"/>
      <protection/>
    </xf>
    <xf numFmtId="0" fontId="0" fillId="0" borderId="75" xfId="90" applyBorder="1" applyAlignment="1">
      <alignment/>
      <protection/>
    </xf>
    <xf numFmtId="0" fontId="0" fillId="55" borderId="81" xfId="90" applyFill="1" applyBorder="1" applyAlignment="1">
      <alignment/>
      <protection/>
    </xf>
    <xf numFmtId="0" fontId="0" fillId="55" borderId="46" xfId="90" applyFill="1" applyBorder="1" applyAlignment="1">
      <alignment/>
      <protection/>
    </xf>
    <xf numFmtId="0" fontId="0" fillId="0" borderId="0" xfId="90" applyBorder="1" applyAlignment="1">
      <alignment/>
      <protection/>
    </xf>
    <xf numFmtId="0" fontId="0" fillId="55" borderId="86" xfId="90" applyFill="1" applyBorder="1" applyAlignment="1">
      <alignment/>
      <protection/>
    </xf>
    <xf numFmtId="0" fontId="0" fillId="0" borderId="21" xfId="90" applyBorder="1" applyAlignment="1">
      <alignment/>
      <protection/>
    </xf>
    <xf numFmtId="0" fontId="0" fillId="55" borderId="47" xfId="90" applyFill="1" applyBorder="1" applyAlignment="1">
      <alignment/>
      <protection/>
    </xf>
    <xf numFmtId="0" fontId="0" fillId="0" borderId="20" xfId="90" applyBorder="1" applyAlignment="1">
      <alignment/>
      <protection/>
    </xf>
    <xf numFmtId="0" fontId="0" fillId="0" borderId="70" xfId="90" applyBorder="1" applyAlignment="1">
      <alignment/>
      <protection/>
    </xf>
    <xf numFmtId="0" fontId="0" fillId="0" borderId="0" xfId="90" applyAlignment="1">
      <alignment/>
      <protection/>
    </xf>
    <xf numFmtId="0" fontId="0" fillId="55" borderId="89" xfId="90" applyFill="1" applyBorder="1" applyAlignment="1">
      <alignment/>
      <protection/>
    </xf>
    <xf numFmtId="0" fontId="0" fillId="0" borderId="66" xfId="90" applyBorder="1" applyAlignment="1">
      <alignment/>
      <protection/>
    </xf>
    <xf numFmtId="0" fontId="0" fillId="55" borderId="84" xfId="90" applyFill="1" applyBorder="1" applyAlignment="1">
      <alignment/>
      <protection/>
    </xf>
    <xf numFmtId="0" fontId="0" fillId="0" borderId="83" xfId="90" applyBorder="1" applyAlignment="1">
      <alignment/>
      <protection/>
    </xf>
    <xf numFmtId="0" fontId="0" fillId="0" borderId="79" xfId="90" applyBorder="1" applyAlignment="1">
      <alignment/>
      <protection/>
    </xf>
    <xf numFmtId="0" fontId="0" fillId="55" borderId="46" xfId="0" applyFill="1" applyBorder="1" applyAlignment="1">
      <alignment/>
    </xf>
    <xf numFmtId="0" fontId="0" fillId="0" borderId="19" xfId="0" applyBorder="1" applyAlignment="1">
      <alignment/>
    </xf>
    <xf numFmtId="0" fontId="0" fillId="55" borderId="47" xfId="0" applyFill="1" applyBorder="1" applyAlignment="1">
      <alignment/>
    </xf>
    <xf numFmtId="0" fontId="0" fillId="0" borderId="21" xfId="0" applyBorder="1" applyAlignment="1">
      <alignment/>
    </xf>
    <xf numFmtId="0" fontId="10" fillId="55" borderId="45" xfId="0" applyFont="1" applyFill="1" applyBorder="1" applyAlignment="1">
      <alignment/>
    </xf>
    <xf numFmtId="0" fontId="0" fillId="0" borderId="44" xfId="0" applyBorder="1" applyAlignment="1">
      <alignment/>
    </xf>
    <xf numFmtId="0" fontId="1" fillId="55" borderId="46" xfId="0" applyFont="1" applyFill="1" applyBorder="1" applyAlignment="1">
      <alignment horizontal="center"/>
    </xf>
    <xf numFmtId="0" fontId="0" fillId="0" borderId="19" xfId="0" applyBorder="1" applyAlignment="1">
      <alignment horizontal="center"/>
    </xf>
    <xf numFmtId="0" fontId="0" fillId="55" borderId="84" xfId="0" applyFill="1" applyBorder="1" applyAlignment="1">
      <alignment/>
    </xf>
    <xf numFmtId="0" fontId="0" fillId="0" borderId="66" xfId="0" applyBorder="1" applyAlignment="1">
      <alignment/>
    </xf>
    <xf numFmtId="0" fontId="0" fillId="55" borderId="19" xfId="90" applyFill="1" applyBorder="1" applyAlignment="1">
      <alignment/>
      <protection/>
    </xf>
    <xf numFmtId="0" fontId="0" fillId="55" borderId="21" xfId="90" applyFill="1" applyBorder="1" applyAlignment="1">
      <alignment/>
      <protection/>
    </xf>
    <xf numFmtId="0" fontId="0" fillId="55" borderId="0" xfId="90" applyFill="1" applyBorder="1" applyAlignment="1">
      <alignment/>
      <protection/>
    </xf>
    <xf numFmtId="0" fontId="10" fillId="55" borderId="0" xfId="90" applyFont="1" applyFill="1" applyBorder="1" applyAlignment="1">
      <alignment/>
      <protection/>
    </xf>
    <xf numFmtId="0" fontId="1" fillId="55" borderId="0" xfId="90" applyFont="1" applyFill="1" applyBorder="1" applyAlignment="1">
      <alignment horizontal="center"/>
      <protection/>
    </xf>
  </cellXfs>
  <cellStyles count="91">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5" xfId="23"/>
    <cellStyle name="20% - akcent 5 2" xfId="24"/>
    <cellStyle name="20% - akcent 6" xfId="25"/>
    <cellStyle name="20% - akcent 6 2" xfId="26"/>
    <cellStyle name="40% - akcent 1" xfId="27"/>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5" xfId="47"/>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e 2"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xfId="83"/>
    <cellStyle name="Neutralne 2" xfId="84"/>
    <cellStyle name="Normal 2" xfId="85"/>
    <cellStyle name="Normal 3" xfId="86"/>
    <cellStyle name="Normal 4" xfId="87"/>
    <cellStyle name="Normal_Sign-ins1" xfId="88"/>
    <cellStyle name="Normalny 2" xfId="89"/>
    <cellStyle name="Normalny 3" xfId="90"/>
    <cellStyle name="Normalny 4" xfId="91"/>
    <cellStyle name="Obliczenia" xfId="92"/>
    <cellStyle name="Obliczenia 2" xfId="93"/>
    <cellStyle name="Percent" xfId="94"/>
    <cellStyle name="Suma" xfId="95"/>
    <cellStyle name="Suma 2" xfId="96"/>
    <cellStyle name="Tekst objaśnienia" xfId="97"/>
    <cellStyle name="Tekst objaśnienia 2" xfId="98"/>
    <cellStyle name="Tekst ostrzeżenia" xfId="99"/>
    <cellStyle name="Tekst ostrzeżenia 2" xfId="100"/>
    <cellStyle name="Tytuł" xfId="101"/>
    <cellStyle name="Tytuł 2" xfId="102"/>
    <cellStyle name="Uwaga" xfId="103"/>
    <cellStyle name="Uwaga 2" xfId="104"/>
    <cellStyle name="Currency" xfId="105"/>
    <cellStyle name="Currency [0]" xfId="106"/>
    <cellStyle name="Złe" xfId="107"/>
    <cellStyle name="Złe 2" xfId="108"/>
  </cellStyles>
  <dxfs count="2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ECFF"/>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1</xdr:row>
      <xdr:rowOff>104775</xdr:rowOff>
    </xdr:from>
    <xdr:to>
      <xdr:col>9</xdr:col>
      <xdr:colOff>171450</xdr:colOff>
      <xdr:row>5</xdr:row>
      <xdr:rowOff>85725</xdr:rowOff>
    </xdr:to>
    <xdr:pic>
      <xdr:nvPicPr>
        <xdr:cNvPr id="1" name="Picture 54"/>
        <xdr:cNvPicPr preferRelativeResize="1">
          <a:picLocks noChangeAspect="1"/>
        </xdr:cNvPicPr>
      </xdr:nvPicPr>
      <xdr:blipFill>
        <a:blip r:embed="rId1"/>
        <a:stretch>
          <a:fillRect/>
        </a:stretch>
      </xdr:blipFill>
      <xdr:spPr>
        <a:xfrm>
          <a:off x="5010150" y="266700"/>
          <a:ext cx="647700"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0</xdr:row>
      <xdr:rowOff>104775</xdr:rowOff>
    </xdr:from>
    <xdr:to>
      <xdr:col>7</xdr:col>
      <xdr:colOff>352425</xdr:colOff>
      <xdr:row>4</xdr:row>
      <xdr:rowOff>66675</xdr:rowOff>
    </xdr:to>
    <xdr:pic>
      <xdr:nvPicPr>
        <xdr:cNvPr id="1" name="Picture 53"/>
        <xdr:cNvPicPr preferRelativeResize="1">
          <a:picLocks noChangeAspect="1"/>
        </xdr:cNvPicPr>
      </xdr:nvPicPr>
      <xdr:blipFill>
        <a:blip r:embed="rId1"/>
        <a:stretch>
          <a:fillRect/>
        </a:stretch>
      </xdr:blipFill>
      <xdr:spPr>
        <a:xfrm>
          <a:off x="5524500" y="104775"/>
          <a:ext cx="647700"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0</xdr:row>
      <xdr:rowOff>47625</xdr:rowOff>
    </xdr:from>
    <xdr:to>
      <xdr:col>7</xdr:col>
      <xdr:colOff>361950</xdr:colOff>
      <xdr:row>4</xdr:row>
      <xdr:rowOff>9525</xdr:rowOff>
    </xdr:to>
    <xdr:pic>
      <xdr:nvPicPr>
        <xdr:cNvPr id="1" name="Picture 54"/>
        <xdr:cNvPicPr preferRelativeResize="1">
          <a:picLocks noChangeAspect="1"/>
        </xdr:cNvPicPr>
      </xdr:nvPicPr>
      <xdr:blipFill>
        <a:blip r:embed="rId1"/>
        <a:stretch>
          <a:fillRect/>
        </a:stretch>
      </xdr:blipFill>
      <xdr:spPr>
        <a:xfrm>
          <a:off x="5534025" y="47625"/>
          <a:ext cx="64770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85725</xdr:rowOff>
    </xdr:from>
    <xdr:to>
      <xdr:col>7</xdr:col>
      <xdr:colOff>438150</xdr:colOff>
      <xdr:row>4</xdr:row>
      <xdr:rowOff>47625</xdr:rowOff>
    </xdr:to>
    <xdr:pic>
      <xdr:nvPicPr>
        <xdr:cNvPr id="1" name="Picture 53"/>
        <xdr:cNvPicPr preferRelativeResize="1">
          <a:picLocks noChangeAspect="1"/>
        </xdr:cNvPicPr>
      </xdr:nvPicPr>
      <xdr:blipFill>
        <a:blip r:embed="rId1"/>
        <a:stretch>
          <a:fillRect/>
        </a:stretch>
      </xdr:blipFill>
      <xdr:spPr>
        <a:xfrm>
          <a:off x="5610225" y="85725"/>
          <a:ext cx="64770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0</xdr:row>
      <xdr:rowOff>57150</xdr:rowOff>
    </xdr:from>
    <xdr:to>
      <xdr:col>7</xdr:col>
      <xdr:colOff>361950</xdr:colOff>
      <xdr:row>4</xdr:row>
      <xdr:rowOff>19050</xdr:rowOff>
    </xdr:to>
    <xdr:pic>
      <xdr:nvPicPr>
        <xdr:cNvPr id="1" name="Picture 53"/>
        <xdr:cNvPicPr preferRelativeResize="1">
          <a:picLocks noChangeAspect="1"/>
        </xdr:cNvPicPr>
      </xdr:nvPicPr>
      <xdr:blipFill>
        <a:blip r:embed="rId1"/>
        <a:stretch>
          <a:fillRect/>
        </a:stretch>
      </xdr:blipFill>
      <xdr:spPr>
        <a:xfrm>
          <a:off x="5534025" y="57150"/>
          <a:ext cx="647700" cy="695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0</xdr:row>
      <xdr:rowOff>76200</xdr:rowOff>
    </xdr:from>
    <xdr:to>
      <xdr:col>7</xdr:col>
      <xdr:colOff>304800</xdr:colOff>
      <xdr:row>4</xdr:row>
      <xdr:rowOff>38100</xdr:rowOff>
    </xdr:to>
    <xdr:pic>
      <xdr:nvPicPr>
        <xdr:cNvPr id="1" name="Picture 53"/>
        <xdr:cNvPicPr preferRelativeResize="1">
          <a:picLocks noChangeAspect="1"/>
        </xdr:cNvPicPr>
      </xdr:nvPicPr>
      <xdr:blipFill>
        <a:blip r:embed="rId1"/>
        <a:stretch>
          <a:fillRect/>
        </a:stretch>
      </xdr:blipFill>
      <xdr:spPr>
        <a:xfrm>
          <a:off x="5476875" y="76200"/>
          <a:ext cx="647700"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0</xdr:row>
      <xdr:rowOff>66675</xdr:rowOff>
    </xdr:from>
    <xdr:to>
      <xdr:col>7</xdr:col>
      <xdr:colOff>238125</xdr:colOff>
      <xdr:row>4</xdr:row>
      <xdr:rowOff>28575</xdr:rowOff>
    </xdr:to>
    <xdr:pic>
      <xdr:nvPicPr>
        <xdr:cNvPr id="1" name="Picture 53"/>
        <xdr:cNvPicPr preferRelativeResize="1">
          <a:picLocks noChangeAspect="1"/>
        </xdr:cNvPicPr>
      </xdr:nvPicPr>
      <xdr:blipFill>
        <a:blip r:embed="rId1"/>
        <a:stretch>
          <a:fillRect/>
        </a:stretch>
      </xdr:blipFill>
      <xdr:spPr>
        <a:xfrm>
          <a:off x="5410200" y="66675"/>
          <a:ext cx="647700"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76200</xdr:rowOff>
    </xdr:from>
    <xdr:to>
      <xdr:col>7</xdr:col>
      <xdr:colOff>333375</xdr:colOff>
      <xdr:row>4</xdr:row>
      <xdr:rowOff>38100</xdr:rowOff>
    </xdr:to>
    <xdr:pic>
      <xdr:nvPicPr>
        <xdr:cNvPr id="1" name="Picture 53"/>
        <xdr:cNvPicPr preferRelativeResize="1">
          <a:picLocks noChangeAspect="1"/>
        </xdr:cNvPicPr>
      </xdr:nvPicPr>
      <xdr:blipFill>
        <a:blip r:embed="rId1"/>
        <a:stretch>
          <a:fillRect/>
        </a:stretch>
      </xdr:blipFill>
      <xdr:spPr>
        <a:xfrm>
          <a:off x="5505450" y="76200"/>
          <a:ext cx="647700" cy="6953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1047750</xdr:colOff>
      <xdr:row>0</xdr:row>
      <xdr:rowOff>66675</xdr:rowOff>
    </xdr:from>
    <xdr:to>
      <xdr:col>7</xdr:col>
      <xdr:colOff>0</xdr:colOff>
      <xdr:row>4</xdr:row>
      <xdr:rowOff>28575</xdr:rowOff>
    </xdr:to>
    <xdr:pic>
      <xdr:nvPicPr>
        <xdr:cNvPr id="1" name="Picture 14"/>
        <xdr:cNvPicPr preferRelativeResize="1">
          <a:picLocks noChangeAspect="1"/>
        </xdr:cNvPicPr>
      </xdr:nvPicPr>
      <xdr:blipFill>
        <a:blip r:embed="rId1"/>
        <a:stretch>
          <a:fillRect/>
        </a:stretch>
      </xdr:blipFill>
      <xdr:spPr>
        <a:xfrm>
          <a:off x="5553075" y="66675"/>
          <a:ext cx="647700"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1095375</xdr:colOff>
      <xdr:row>0</xdr:row>
      <xdr:rowOff>66675</xdr:rowOff>
    </xdr:from>
    <xdr:to>
      <xdr:col>6</xdr:col>
      <xdr:colOff>476250</xdr:colOff>
      <xdr:row>4</xdr:row>
      <xdr:rowOff>28575</xdr:rowOff>
    </xdr:to>
    <xdr:pic>
      <xdr:nvPicPr>
        <xdr:cNvPr id="1" name="Picture 15"/>
        <xdr:cNvPicPr preferRelativeResize="1">
          <a:picLocks noChangeAspect="1"/>
        </xdr:cNvPicPr>
      </xdr:nvPicPr>
      <xdr:blipFill>
        <a:blip r:embed="rId1"/>
        <a:stretch>
          <a:fillRect/>
        </a:stretch>
      </xdr:blipFill>
      <xdr:spPr>
        <a:xfrm>
          <a:off x="5591175" y="66675"/>
          <a:ext cx="647700"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85725</xdr:rowOff>
    </xdr:from>
    <xdr:to>
      <xdr:col>5</xdr:col>
      <xdr:colOff>771525</xdr:colOff>
      <xdr:row>4</xdr:row>
      <xdr:rowOff>47625</xdr:rowOff>
    </xdr:to>
    <xdr:pic>
      <xdr:nvPicPr>
        <xdr:cNvPr id="1" name="Picture 25"/>
        <xdr:cNvPicPr preferRelativeResize="1">
          <a:picLocks noChangeAspect="1"/>
        </xdr:cNvPicPr>
      </xdr:nvPicPr>
      <xdr:blipFill>
        <a:blip r:embed="rId1"/>
        <a:stretch>
          <a:fillRect/>
        </a:stretch>
      </xdr:blipFill>
      <xdr:spPr>
        <a:xfrm>
          <a:off x="4629150" y="85725"/>
          <a:ext cx="6477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0</xdr:row>
      <xdr:rowOff>95250</xdr:rowOff>
    </xdr:from>
    <xdr:to>
      <xdr:col>7</xdr:col>
      <xdr:colOff>161925</xdr:colOff>
      <xdr:row>4</xdr:row>
      <xdr:rowOff>57150</xdr:rowOff>
    </xdr:to>
    <xdr:pic>
      <xdr:nvPicPr>
        <xdr:cNvPr id="1" name="Picture 57"/>
        <xdr:cNvPicPr preferRelativeResize="1">
          <a:picLocks noChangeAspect="1"/>
        </xdr:cNvPicPr>
      </xdr:nvPicPr>
      <xdr:blipFill>
        <a:blip r:embed="rId1"/>
        <a:stretch>
          <a:fillRect/>
        </a:stretch>
      </xdr:blipFill>
      <xdr:spPr>
        <a:xfrm>
          <a:off x="6638925" y="95250"/>
          <a:ext cx="647700" cy="695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0</xdr:row>
      <xdr:rowOff>114300</xdr:rowOff>
    </xdr:from>
    <xdr:to>
      <xdr:col>5</xdr:col>
      <xdr:colOff>1000125</xdr:colOff>
      <xdr:row>4</xdr:row>
      <xdr:rowOff>76200</xdr:rowOff>
    </xdr:to>
    <xdr:pic>
      <xdr:nvPicPr>
        <xdr:cNvPr id="1" name="Picture 14"/>
        <xdr:cNvPicPr preferRelativeResize="1">
          <a:picLocks noChangeAspect="1"/>
        </xdr:cNvPicPr>
      </xdr:nvPicPr>
      <xdr:blipFill>
        <a:blip r:embed="rId1"/>
        <a:stretch>
          <a:fillRect/>
        </a:stretch>
      </xdr:blipFill>
      <xdr:spPr>
        <a:xfrm>
          <a:off x="5391150" y="114300"/>
          <a:ext cx="647700" cy="695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0</xdr:row>
      <xdr:rowOff>57150</xdr:rowOff>
    </xdr:from>
    <xdr:to>
      <xdr:col>6</xdr:col>
      <xdr:colOff>1085850</xdr:colOff>
      <xdr:row>4</xdr:row>
      <xdr:rowOff>38100</xdr:rowOff>
    </xdr:to>
    <xdr:pic>
      <xdr:nvPicPr>
        <xdr:cNvPr id="1" name="Picture 14"/>
        <xdr:cNvPicPr preferRelativeResize="1">
          <a:picLocks noChangeAspect="1"/>
        </xdr:cNvPicPr>
      </xdr:nvPicPr>
      <xdr:blipFill>
        <a:blip r:embed="rId1"/>
        <a:stretch>
          <a:fillRect/>
        </a:stretch>
      </xdr:blipFill>
      <xdr:spPr>
        <a:xfrm>
          <a:off x="7591425" y="57150"/>
          <a:ext cx="647700" cy="695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0</xdr:row>
      <xdr:rowOff>57150</xdr:rowOff>
    </xdr:from>
    <xdr:to>
      <xdr:col>7</xdr:col>
      <xdr:colOff>981075</xdr:colOff>
      <xdr:row>4</xdr:row>
      <xdr:rowOff>38100</xdr:rowOff>
    </xdr:to>
    <xdr:pic>
      <xdr:nvPicPr>
        <xdr:cNvPr id="1" name="Picture 14"/>
        <xdr:cNvPicPr preferRelativeResize="1">
          <a:picLocks noChangeAspect="1"/>
        </xdr:cNvPicPr>
      </xdr:nvPicPr>
      <xdr:blipFill>
        <a:blip r:embed="rId1"/>
        <a:stretch>
          <a:fillRect/>
        </a:stretch>
      </xdr:blipFill>
      <xdr:spPr>
        <a:xfrm>
          <a:off x="8467725" y="57150"/>
          <a:ext cx="6477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85725</xdr:rowOff>
    </xdr:from>
    <xdr:to>
      <xdr:col>15</xdr:col>
      <xdr:colOff>28575</xdr:colOff>
      <xdr:row>4</xdr:row>
      <xdr:rowOff>47625</xdr:rowOff>
    </xdr:to>
    <xdr:pic>
      <xdr:nvPicPr>
        <xdr:cNvPr id="1" name="Picture 67"/>
        <xdr:cNvPicPr preferRelativeResize="1">
          <a:picLocks noChangeAspect="1"/>
        </xdr:cNvPicPr>
      </xdr:nvPicPr>
      <xdr:blipFill>
        <a:blip r:embed="rId1"/>
        <a:stretch>
          <a:fillRect/>
        </a:stretch>
      </xdr:blipFill>
      <xdr:spPr>
        <a:xfrm>
          <a:off x="5772150" y="85725"/>
          <a:ext cx="64770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85725</xdr:rowOff>
    </xdr:from>
    <xdr:to>
      <xdr:col>15</xdr:col>
      <xdr:colOff>28575</xdr:colOff>
      <xdr:row>4</xdr:row>
      <xdr:rowOff>47625</xdr:rowOff>
    </xdr:to>
    <xdr:pic>
      <xdr:nvPicPr>
        <xdr:cNvPr id="1" name="Picture 58"/>
        <xdr:cNvPicPr preferRelativeResize="1">
          <a:picLocks noChangeAspect="1"/>
        </xdr:cNvPicPr>
      </xdr:nvPicPr>
      <xdr:blipFill>
        <a:blip r:embed="rId1"/>
        <a:stretch>
          <a:fillRect/>
        </a:stretch>
      </xdr:blipFill>
      <xdr:spPr>
        <a:xfrm>
          <a:off x="5772150" y="85725"/>
          <a:ext cx="64770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0</xdr:row>
      <xdr:rowOff>76200</xdr:rowOff>
    </xdr:from>
    <xdr:to>
      <xdr:col>12</xdr:col>
      <xdr:colOff>733425</xdr:colOff>
      <xdr:row>4</xdr:row>
      <xdr:rowOff>38100</xdr:rowOff>
    </xdr:to>
    <xdr:pic>
      <xdr:nvPicPr>
        <xdr:cNvPr id="1" name="Picture 58"/>
        <xdr:cNvPicPr preferRelativeResize="1">
          <a:picLocks noChangeAspect="1"/>
        </xdr:cNvPicPr>
      </xdr:nvPicPr>
      <xdr:blipFill>
        <a:blip r:embed="rId1"/>
        <a:stretch>
          <a:fillRect/>
        </a:stretch>
      </xdr:blipFill>
      <xdr:spPr>
        <a:xfrm>
          <a:off x="5334000" y="76200"/>
          <a:ext cx="64770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0</xdr:row>
      <xdr:rowOff>85725</xdr:rowOff>
    </xdr:from>
    <xdr:to>
      <xdr:col>11</xdr:col>
      <xdr:colOff>95250</xdr:colOff>
      <xdr:row>4</xdr:row>
      <xdr:rowOff>47625</xdr:rowOff>
    </xdr:to>
    <xdr:pic>
      <xdr:nvPicPr>
        <xdr:cNvPr id="1" name="Picture 58"/>
        <xdr:cNvPicPr preferRelativeResize="1">
          <a:picLocks noChangeAspect="1"/>
        </xdr:cNvPicPr>
      </xdr:nvPicPr>
      <xdr:blipFill>
        <a:blip r:embed="rId1"/>
        <a:stretch>
          <a:fillRect/>
        </a:stretch>
      </xdr:blipFill>
      <xdr:spPr>
        <a:xfrm>
          <a:off x="7124700" y="85725"/>
          <a:ext cx="64770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0</xdr:row>
      <xdr:rowOff>57150</xdr:rowOff>
    </xdr:from>
    <xdr:to>
      <xdr:col>12</xdr:col>
      <xdr:colOff>790575</xdr:colOff>
      <xdr:row>4</xdr:row>
      <xdr:rowOff>19050</xdr:rowOff>
    </xdr:to>
    <xdr:pic>
      <xdr:nvPicPr>
        <xdr:cNvPr id="1" name="Picture 61"/>
        <xdr:cNvPicPr preferRelativeResize="1">
          <a:picLocks noChangeAspect="1"/>
        </xdr:cNvPicPr>
      </xdr:nvPicPr>
      <xdr:blipFill>
        <a:blip r:embed="rId1"/>
        <a:stretch>
          <a:fillRect/>
        </a:stretch>
      </xdr:blipFill>
      <xdr:spPr>
        <a:xfrm>
          <a:off x="5295900" y="57150"/>
          <a:ext cx="64770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66675</xdr:rowOff>
    </xdr:from>
    <xdr:to>
      <xdr:col>12</xdr:col>
      <xdr:colOff>695325</xdr:colOff>
      <xdr:row>4</xdr:row>
      <xdr:rowOff>28575</xdr:rowOff>
    </xdr:to>
    <xdr:pic>
      <xdr:nvPicPr>
        <xdr:cNvPr id="1" name="Picture 57"/>
        <xdr:cNvPicPr preferRelativeResize="1">
          <a:picLocks noChangeAspect="1"/>
        </xdr:cNvPicPr>
      </xdr:nvPicPr>
      <xdr:blipFill>
        <a:blip r:embed="rId1"/>
        <a:stretch>
          <a:fillRect/>
        </a:stretch>
      </xdr:blipFill>
      <xdr:spPr>
        <a:xfrm>
          <a:off x="5200650" y="66675"/>
          <a:ext cx="64770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0</xdr:row>
      <xdr:rowOff>66675</xdr:rowOff>
    </xdr:from>
    <xdr:to>
      <xdr:col>12</xdr:col>
      <xdr:colOff>771525</xdr:colOff>
      <xdr:row>4</xdr:row>
      <xdr:rowOff>28575</xdr:rowOff>
    </xdr:to>
    <xdr:pic>
      <xdr:nvPicPr>
        <xdr:cNvPr id="1" name="Picture 57"/>
        <xdr:cNvPicPr preferRelativeResize="1">
          <a:picLocks noChangeAspect="1"/>
        </xdr:cNvPicPr>
      </xdr:nvPicPr>
      <xdr:blipFill>
        <a:blip r:embed="rId1"/>
        <a:stretch>
          <a:fillRect/>
        </a:stretch>
      </xdr:blipFill>
      <xdr:spPr>
        <a:xfrm>
          <a:off x="5276850" y="66675"/>
          <a:ext cx="6477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4"/>
  <sheetViews>
    <sheetView zoomScalePageLayoutView="0" workbookViewId="0" topLeftCell="A1">
      <selection activeCell="C15" sqref="C15"/>
    </sheetView>
  </sheetViews>
  <sheetFormatPr defaultColWidth="9.140625" defaultRowHeight="12.75"/>
  <sheetData>
    <row r="1" spans="1:12" ht="12.75">
      <c r="A1" s="4"/>
      <c r="B1" s="4"/>
      <c r="C1" s="4"/>
      <c r="D1" s="4"/>
      <c r="E1" s="4"/>
      <c r="F1" s="4"/>
      <c r="G1" s="4"/>
      <c r="H1" s="4"/>
      <c r="I1" s="4"/>
      <c r="J1" s="4"/>
      <c r="K1" s="4"/>
      <c r="L1" s="4"/>
    </row>
    <row r="2" spans="1:13" ht="18">
      <c r="A2" s="2" t="s">
        <v>67</v>
      </c>
      <c r="B2" s="3"/>
      <c r="C2" s="3"/>
      <c r="D2" s="3"/>
      <c r="E2" s="3"/>
      <c r="F2" s="3"/>
      <c r="G2" s="3"/>
      <c r="H2" s="3"/>
      <c r="I2" s="3"/>
      <c r="J2" s="4"/>
      <c r="K2" s="4"/>
      <c r="L2" s="4"/>
      <c r="M2" s="4"/>
    </row>
    <row r="3" spans="1:13" ht="12.75">
      <c r="A3" s="4"/>
      <c r="B3" s="4"/>
      <c r="C3" s="4"/>
      <c r="D3" s="4"/>
      <c r="E3" s="4"/>
      <c r="F3" s="4"/>
      <c r="G3" s="4"/>
      <c r="H3" s="4"/>
      <c r="I3" s="4"/>
      <c r="J3" s="4"/>
      <c r="K3" s="4"/>
      <c r="L3" s="4"/>
      <c r="M3" s="4"/>
    </row>
    <row r="4" spans="1:13" ht="12.75">
      <c r="A4" s="6" t="s">
        <v>0</v>
      </c>
      <c r="B4" s="5"/>
      <c r="C4" s="5"/>
      <c r="D4" s="5"/>
      <c r="E4" s="5"/>
      <c r="F4" s="5"/>
      <c r="G4" s="5"/>
      <c r="H4" s="5"/>
      <c r="I4" s="5"/>
      <c r="J4" s="4"/>
      <c r="K4" s="4"/>
      <c r="L4" s="4"/>
      <c r="M4" s="4"/>
    </row>
    <row r="5" spans="1:13" ht="12.75">
      <c r="A5" s="4"/>
      <c r="B5" s="4"/>
      <c r="C5" s="4"/>
      <c r="D5" s="4"/>
      <c r="E5" s="4"/>
      <c r="F5" s="4"/>
      <c r="G5" s="4"/>
      <c r="H5" s="4"/>
      <c r="I5" s="4"/>
      <c r="J5" s="4"/>
      <c r="K5" s="4"/>
      <c r="L5" s="4"/>
      <c r="M5" s="4"/>
    </row>
    <row r="6" spans="1:13" ht="12.75">
      <c r="A6" s="4"/>
      <c r="B6" s="4"/>
      <c r="C6" s="4"/>
      <c r="D6" s="4"/>
      <c r="E6" s="4"/>
      <c r="F6" s="4"/>
      <c r="G6" s="4"/>
      <c r="H6" s="4"/>
      <c r="I6" s="4"/>
      <c r="J6" s="4"/>
      <c r="K6" s="4"/>
      <c r="L6" s="4"/>
      <c r="M6" s="4"/>
    </row>
    <row r="7" spans="1:13" ht="12.75">
      <c r="A7" s="4"/>
      <c r="B7" s="11" t="s">
        <v>1</v>
      </c>
      <c r="C7" s="12"/>
      <c r="D7" s="12"/>
      <c r="E7" s="12"/>
      <c r="F7" s="12"/>
      <c r="G7" s="4"/>
      <c r="H7" s="4"/>
      <c r="I7" s="4"/>
      <c r="J7" s="4"/>
      <c r="K7" s="4"/>
      <c r="L7" s="4"/>
      <c r="M7" s="4"/>
    </row>
    <row r="8" spans="1:13" ht="6" customHeight="1">
      <c r="A8" s="4"/>
      <c r="B8" s="4"/>
      <c r="C8" s="4"/>
      <c r="D8" s="4"/>
      <c r="E8" s="4"/>
      <c r="F8" s="4"/>
      <c r="G8" s="4"/>
      <c r="H8" s="4"/>
      <c r="I8" s="4"/>
      <c r="J8" s="4"/>
      <c r="K8" s="4"/>
      <c r="L8" s="4"/>
      <c r="M8" s="4"/>
    </row>
    <row r="9" spans="1:13" ht="12.75">
      <c r="A9" s="4"/>
      <c r="B9" s="4"/>
      <c r="C9" s="4"/>
      <c r="D9" s="4"/>
      <c r="E9" s="4"/>
      <c r="F9" s="4"/>
      <c r="G9" s="4"/>
      <c r="H9" s="4"/>
      <c r="I9" s="4"/>
      <c r="J9" s="4"/>
      <c r="K9" s="4"/>
      <c r="L9" s="4"/>
      <c r="M9" s="4"/>
    </row>
    <row r="10" spans="1:13" ht="14.25">
      <c r="A10" s="14"/>
      <c r="B10" s="16" t="s">
        <v>2</v>
      </c>
      <c r="C10" s="18" t="s">
        <v>90</v>
      </c>
      <c r="D10" s="17"/>
      <c r="E10" s="4"/>
      <c r="F10" s="15" t="s">
        <v>4</v>
      </c>
      <c r="G10" s="18" t="s">
        <v>91</v>
      </c>
      <c r="H10" s="17"/>
      <c r="I10" s="4"/>
      <c r="J10" s="4"/>
      <c r="K10" s="4"/>
      <c r="L10" s="4"/>
      <c r="M10" s="4"/>
    </row>
    <row r="11" spans="1:13" ht="9.75" customHeight="1">
      <c r="A11" s="4"/>
      <c r="B11" s="4"/>
      <c r="C11" s="4"/>
      <c r="D11" s="4"/>
      <c r="E11" s="4"/>
      <c r="F11" s="4"/>
      <c r="G11" s="4"/>
      <c r="H11" s="4"/>
      <c r="I11" s="4"/>
      <c r="J11" s="4"/>
      <c r="K11" s="4"/>
      <c r="L11" s="4"/>
      <c r="M11" s="4"/>
    </row>
    <row r="12" spans="1:13" ht="14.25" customHeight="1">
      <c r="A12" s="14"/>
      <c r="B12" s="15" t="s">
        <v>7</v>
      </c>
      <c r="C12" s="18" t="s">
        <v>92</v>
      </c>
      <c r="D12" s="17"/>
      <c r="E12" s="4"/>
      <c r="F12" s="15" t="s">
        <v>5</v>
      </c>
      <c r="G12" s="18" t="s">
        <v>93</v>
      </c>
      <c r="H12" s="17"/>
      <c r="I12" s="4"/>
      <c r="J12" s="4"/>
      <c r="K12" s="4"/>
      <c r="L12" s="4"/>
      <c r="M12" s="4"/>
    </row>
    <row r="13" spans="1:13" ht="9.75" customHeight="1">
      <c r="A13" s="4"/>
      <c r="B13" s="4"/>
      <c r="C13" s="4"/>
      <c r="D13" s="4"/>
      <c r="E13" s="4"/>
      <c r="F13" s="4"/>
      <c r="G13" s="4"/>
      <c r="H13" s="4"/>
      <c r="I13" s="4"/>
      <c r="J13" s="4"/>
      <c r="K13" s="4"/>
      <c r="L13" s="4"/>
      <c r="M13" s="4"/>
    </row>
    <row r="14" spans="1:13" ht="14.25" customHeight="1">
      <c r="A14" s="14"/>
      <c r="B14" s="15" t="s">
        <v>3</v>
      </c>
      <c r="C14" s="18"/>
      <c r="D14" s="17"/>
      <c r="E14" s="4"/>
      <c r="F14" s="15" t="s">
        <v>6</v>
      </c>
      <c r="G14" s="18" t="s">
        <v>94</v>
      </c>
      <c r="H14" s="17"/>
      <c r="I14" s="4"/>
      <c r="J14" s="4"/>
      <c r="K14" s="4"/>
      <c r="L14" s="4"/>
      <c r="M14" s="4"/>
    </row>
    <row r="15" spans="1:13" ht="12.75">
      <c r="A15" s="4"/>
      <c r="B15" s="4"/>
      <c r="C15" s="4"/>
      <c r="D15" s="4"/>
      <c r="E15" s="4"/>
      <c r="F15" s="4"/>
      <c r="G15" s="4"/>
      <c r="H15" s="4"/>
      <c r="I15" s="4"/>
      <c r="J15" s="4"/>
      <c r="K15" s="4"/>
      <c r="L15" s="4"/>
      <c r="M15" s="4"/>
    </row>
    <row r="16" spans="1:13" ht="12.75">
      <c r="A16" s="14"/>
      <c r="B16" s="15"/>
      <c r="C16" s="7"/>
      <c r="D16" s="7"/>
      <c r="E16" s="4"/>
      <c r="F16" s="4"/>
      <c r="G16" s="4"/>
      <c r="H16" s="4"/>
      <c r="I16" s="4"/>
      <c r="J16" s="4"/>
      <c r="K16" s="4"/>
      <c r="L16" s="4"/>
      <c r="M16" s="4"/>
    </row>
    <row r="17" spans="1:13" ht="12.75">
      <c r="A17" s="4"/>
      <c r="B17" s="4"/>
      <c r="C17" s="4"/>
      <c r="D17" s="4"/>
      <c r="E17" s="4"/>
      <c r="F17" s="4"/>
      <c r="G17" s="4"/>
      <c r="H17" s="4"/>
      <c r="I17" s="4"/>
      <c r="J17" s="4"/>
      <c r="K17" s="4"/>
      <c r="L17" s="4"/>
      <c r="M17" s="4"/>
    </row>
    <row r="18" spans="1:13" ht="12.75">
      <c r="A18" s="4"/>
      <c r="B18" s="4"/>
      <c r="C18" s="4"/>
      <c r="D18" s="4"/>
      <c r="E18" s="4"/>
      <c r="F18" s="4"/>
      <c r="G18" s="4"/>
      <c r="H18" s="4"/>
      <c r="I18" s="4"/>
      <c r="J18" s="4"/>
      <c r="K18" s="4"/>
      <c r="L18" s="4"/>
      <c r="M18" s="4"/>
    </row>
    <row r="19" spans="1:13" ht="12.75">
      <c r="A19" s="4"/>
      <c r="B19" s="4"/>
      <c r="C19" s="4"/>
      <c r="D19" s="4"/>
      <c r="E19" s="4"/>
      <c r="F19" s="4"/>
      <c r="G19" s="4"/>
      <c r="H19" s="4"/>
      <c r="I19" s="4"/>
      <c r="J19" s="4"/>
      <c r="K19" s="4"/>
      <c r="L19" s="4"/>
      <c r="M19" s="4"/>
    </row>
    <row r="20" spans="1:13" ht="12.75">
      <c r="A20" s="4"/>
      <c r="B20" s="4"/>
      <c r="C20" s="4"/>
      <c r="D20" s="4"/>
      <c r="E20" s="4"/>
      <c r="F20" s="4"/>
      <c r="G20" s="4"/>
      <c r="H20" s="4"/>
      <c r="I20" s="4"/>
      <c r="J20" s="4"/>
      <c r="K20" s="4"/>
      <c r="L20" s="4"/>
      <c r="M20" s="4"/>
    </row>
    <row r="21" spans="1:13" ht="12.75">
      <c r="A21" s="4"/>
      <c r="B21" s="4"/>
      <c r="C21" s="4"/>
      <c r="D21" s="4"/>
      <c r="E21" s="4"/>
      <c r="F21" s="4"/>
      <c r="G21" s="4"/>
      <c r="H21" s="4"/>
      <c r="I21" s="4"/>
      <c r="J21" s="4"/>
      <c r="K21" s="4"/>
      <c r="L21" s="4"/>
      <c r="M21" s="4"/>
    </row>
    <row r="22" spans="1:13" ht="12.75">
      <c r="A22" s="4"/>
      <c r="B22" s="4"/>
      <c r="C22" s="4"/>
      <c r="D22" s="4"/>
      <c r="E22" s="4"/>
      <c r="F22" s="4"/>
      <c r="G22" s="4"/>
      <c r="H22" s="4"/>
      <c r="I22" s="4"/>
      <c r="J22" s="4"/>
      <c r="K22" s="4"/>
      <c r="L22" s="4"/>
      <c r="M22" s="4"/>
    </row>
    <row r="23" spans="1:13" ht="12.75">
      <c r="A23" s="4"/>
      <c r="B23" s="4"/>
      <c r="C23" s="4"/>
      <c r="D23" s="4"/>
      <c r="E23" s="4"/>
      <c r="F23" s="4"/>
      <c r="G23" s="4"/>
      <c r="H23" s="4"/>
      <c r="I23" s="4"/>
      <c r="J23" s="4"/>
      <c r="K23" s="4"/>
      <c r="L23" s="4"/>
      <c r="M23" s="4"/>
    </row>
    <row r="24" spans="1:13" ht="12.75">
      <c r="A24" s="4"/>
      <c r="B24" s="4"/>
      <c r="C24" s="4"/>
      <c r="D24" s="4"/>
      <c r="E24" s="4"/>
      <c r="F24" s="4"/>
      <c r="G24" s="4"/>
      <c r="H24" s="4"/>
      <c r="I24" s="4"/>
      <c r="J24" s="4"/>
      <c r="K24" s="4"/>
      <c r="L24" s="4"/>
      <c r="M24" s="4"/>
    </row>
  </sheetData>
  <sheetProtection/>
  <printOptions/>
  <pageMargins left="0.75" right="0.75" top="1" bottom="1" header="0.5" footer="0.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L80"/>
  <sheetViews>
    <sheetView showZeros="0" zoomScalePageLayoutView="0" workbookViewId="0" topLeftCell="A1">
      <selection activeCell="G1" sqref="G1"/>
    </sheetView>
  </sheetViews>
  <sheetFormatPr defaultColWidth="9.140625" defaultRowHeight="12.75"/>
  <cols>
    <col min="1" max="1" width="5.7109375" style="0" customWidth="1"/>
    <col min="2" max="2" width="4.710937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WTK-5</v>
      </c>
      <c r="B1" s="19"/>
      <c r="C1" s="4"/>
      <c r="D1" s="20" t="s">
        <v>17</v>
      </c>
      <c r="E1" s="13">
        <f>Tytuł!$C$14</f>
        <v>0</v>
      </c>
      <c r="F1" s="13"/>
      <c r="G1" s="4"/>
      <c r="H1" s="4"/>
      <c r="I1" s="4"/>
      <c r="J1" s="4"/>
      <c r="K1" s="4"/>
      <c r="L1" s="4"/>
    </row>
    <row r="2" spans="1:12" ht="12.75">
      <c r="A2" s="4"/>
      <c r="B2" s="4"/>
      <c r="C2" s="4"/>
      <c r="D2" s="20" t="s">
        <v>4</v>
      </c>
      <c r="E2" s="13" t="str">
        <f>Tytuł!$G$10</f>
        <v>Skrzaty</v>
      </c>
      <c r="F2" s="13"/>
      <c r="G2" s="4"/>
      <c r="H2" s="4"/>
      <c r="I2" s="4"/>
      <c r="J2" s="4"/>
      <c r="K2" s="4"/>
      <c r="L2" s="4"/>
    </row>
    <row r="3" spans="1:12" ht="12.75">
      <c r="A3" s="20"/>
      <c r="B3" s="20"/>
      <c r="C3" s="20"/>
      <c r="D3" s="20" t="s">
        <v>5</v>
      </c>
      <c r="E3" s="13" t="str">
        <f>Tytuł!$G$12</f>
        <v>Warszawa</v>
      </c>
      <c r="F3" s="13"/>
      <c r="G3" s="21"/>
      <c r="H3" s="4"/>
      <c r="I3" s="4"/>
      <c r="J3" s="4"/>
      <c r="K3" s="4"/>
      <c r="L3" s="4"/>
    </row>
    <row r="4" spans="1:12" ht="12.75">
      <c r="A4" s="20"/>
      <c r="B4" s="20"/>
      <c r="C4" s="193"/>
      <c r="D4" s="20" t="s">
        <v>6</v>
      </c>
      <c r="E4" s="13" t="str">
        <f>Tytuł!$G$14</f>
        <v>6-8.08.2014</v>
      </c>
      <c r="F4" s="13"/>
      <c r="G4" s="21"/>
      <c r="H4" s="4"/>
      <c r="I4" s="4"/>
      <c r="J4" s="4"/>
      <c r="K4" s="4"/>
      <c r="L4" s="4"/>
    </row>
    <row r="5" spans="1:12" ht="12.75">
      <c r="A5" s="4"/>
      <c r="B5" s="4"/>
      <c r="C5" s="193" t="s">
        <v>60</v>
      </c>
      <c r="D5" s="257"/>
      <c r="E5" s="4"/>
      <c r="F5" s="4"/>
      <c r="G5" s="4"/>
      <c r="H5" s="4"/>
      <c r="I5" s="4"/>
      <c r="J5" s="4"/>
      <c r="K5" s="4"/>
      <c r="L5" s="4"/>
    </row>
    <row r="6" spans="1:12" ht="15">
      <c r="A6" s="22" t="s">
        <v>54</v>
      </c>
      <c r="B6" s="22"/>
      <c r="C6" s="3"/>
      <c r="D6" s="64"/>
      <c r="E6" s="3"/>
      <c r="F6" s="3"/>
      <c r="G6" s="3"/>
      <c r="H6" s="3"/>
      <c r="I6" s="4"/>
      <c r="J6" s="4"/>
      <c r="K6" s="4"/>
      <c r="L6" s="4"/>
    </row>
    <row r="7" spans="1:12" ht="13.5" thickBot="1">
      <c r="A7" s="252" t="s">
        <v>19</v>
      </c>
      <c r="B7" s="4"/>
      <c r="C7" s="4"/>
      <c r="D7" s="4"/>
      <c r="E7" s="4"/>
      <c r="F7" s="4"/>
      <c r="G7" s="4"/>
      <c r="H7" s="4"/>
      <c r="I7" s="4"/>
      <c r="J7" s="4"/>
      <c r="K7" s="4"/>
      <c r="L7" s="4"/>
    </row>
    <row r="8" spans="1:12" ht="19.5" customHeight="1">
      <c r="A8" s="24" t="s">
        <v>55</v>
      </c>
      <c r="B8" s="194" t="s">
        <v>8</v>
      </c>
      <c r="C8" s="25" t="s">
        <v>9</v>
      </c>
      <c r="D8" s="25" t="s">
        <v>10</v>
      </c>
      <c r="E8" s="25" t="s">
        <v>11</v>
      </c>
      <c r="F8" s="25" t="s">
        <v>12</v>
      </c>
      <c r="G8" s="25" t="s">
        <v>13</v>
      </c>
      <c r="H8" s="26" t="s">
        <v>53</v>
      </c>
      <c r="I8" s="4"/>
      <c r="J8" s="4"/>
      <c r="K8" s="4"/>
      <c r="L8" s="4"/>
    </row>
    <row r="9" spans="1:12" ht="19.5" customHeight="1">
      <c r="A9" s="189">
        <v>1</v>
      </c>
      <c r="B9" s="195" t="e">
        <f>#REF!</f>
        <v>#REF!</v>
      </c>
      <c r="C9" s="27" t="e">
        <f>VLOOKUP(B9,'Lista TG(S)'!$A$9:$F$72,2)</f>
        <v>#REF!</v>
      </c>
      <c r="D9" s="27" t="e">
        <f>VLOOKUP(B9,'Lista TG(S)'!$A$9:$F$72,3)</f>
        <v>#REF!</v>
      </c>
      <c r="E9" s="27" t="e">
        <f>VLOOKUP(B9,'Lista TG(S)'!$A$9:$F$72,4)</f>
        <v>#REF!</v>
      </c>
      <c r="F9" s="31" t="e">
        <f>VLOOKUP(B9,'Lista TG(S)'!$A$9:$F$72,5)</f>
        <v>#REF!</v>
      </c>
      <c r="G9" s="191" t="e">
        <f>VLOOKUP(B9,'Lista TG(S)'!$A$9:$F$72,6)</f>
        <v>#REF!</v>
      </c>
      <c r="H9" s="258">
        <f>IF((D5=1),"180",IF((D5=2),"100",IF((D5=3),"64",IF((D5=4),"48",IF((D5=5),"24","")))))</f>
      </c>
      <c r="I9" s="4"/>
      <c r="J9" s="4"/>
      <c r="K9" s="4"/>
      <c r="L9" s="4"/>
    </row>
    <row r="10" spans="1:12" ht="19.5" customHeight="1">
      <c r="A10" s="190">
        <v>2</v>
      </c>
      <c r="B10" s="195" t="e">
        <f>#REF!</f>
        <v>#REF!</v>
      </c>
      <c r="C10" s="27" t="e">
        <f>VLOOKUP(B10,'Lista TG(S)'!$A$9:$F$72,2)</f>
        <v>#REF!</v>
      </c>
      <c r="D10" s="27" t="e">
        <f>VLOOKUP(B10,'Lista TG(S)'!$A$9:$F$72,3)</f>
        <v>#REF!</v>
      </c>
      <c r="E10" s="27" t="e">
        <f>VLOOKUP(B10,'Lista TG(S)'!$A$9:$F$72,4)</f>
        <v>#REF!</v>
      </c>
      <c r="F10" s="31" t="e">
        <f>VLOOKUP(B10,'Lista TG(S)'!$A$9:$F$72,5)</f>
        <v>#REF!</v>
      </c>
      <c r="G10" s="191" t="e">
        <f>VLOOKUP(B10,'Lista TG(S)'!$A$9:$F$72,6)</f>
        <v>#REF!</v>
      </c>
      <c r="H10" s="258">
        <f>IF((D5=1),"120",IF((D5=2),"64",IF((D5=3),"48",IF((D5=4),"36",IF((D5=5),"20","")))))</f>
      </c>
      <c r="I10" s="4"/>
      <c r="J10" s="4"/>
      <c r="K10" s="4"/>
      <c r="L10" s="4"/>
    </row>
    <row r="11" spans="1:12" ht="19.5" customHeight="1">
      <c r="A11" s="214" t="s">
        <v>56</v>
      </c>
      <c r="B11" s="195" t="e">
        <f>#REF!</f>
        <v>#REF!</v>
      </c>
      <c r="C11" s="27" t="e">
        <f>VLOOKUP(B11,'Lista TG(S)'!$A$9:$F$72,2)</f>
        <v>#REF!</v>
      </c>
      <c r="D11" s="27" t="e">
        <f>VLOOKUP(B11,'Lista TG(S)'!$A$9:$F$72,3)</f>
        <v>#REF!</v>
      </c>
      <c r="E11" s="27" t="e">
        <f>VLOOKUP(B11,'Lista TG(S)'!$A$9:$F$72,4)</f>
        <v>#REF!</v>
      </c>
      <c r="F11" s="31" t="e">
        <f>VLOOKUP(B11,'Lista TG(S)'!$A$9:$F$72,5)</f>
        <v>#REF!</v>
      </c>
      <c r="G11" s="191" t="e">
        <f>VLOOKUP(B11,'Lista TG(S)'!$A$9:$F$72,6)</f>
        <v>#REF!</v>
      </c>
      <c r="H11" s="258">
        <f>IF((D$5=1),"64",IF((D$5=2),"48",IF((D$5=3),"36",IF((D$5=4),"28",IF((D$5=5),"16","")))))</f>
      </c>
      <c r="I11" s="4"/>
      <c r="J11" s="4"/>
      <c r="K11" s="4"/>
      <c r="L11" s="4"/>
    </row>
    <row r="12" spans="1:12" ht="19.5" customHeight="1">
      <c r="A12" s="216"/>
      <c r="B12" s="195" t="e">
        <f>#REF!</f>
        <v>#REF!</v>
      </c>
      <c r="C12" s="27" t="e">
        <f>VLOOKUP(B12,'Lista TG(S)'!$A$9:$F$72,2)</f>
        <v>#REF!</v>
      </c>
      <c r="D12" s="27" t="e">
        <f>VLOOKUP(B12,'Lista TG(S)'!$A$9:$F$72,3)</f>
        <v>#REF!</v>
      </c>
      <c r="E12" s="27" t="e">
        <f>VLOOKUP(B12,'Lista TG(S)'!$A$9:$F$72,4)</f>
        <v>#REF!</v>
      </c>
      <c r="F12" s="31" t="e">
        <f>VLOOKUP(B12,'Lista TG(S)'!$A$9:$F$72,5)</f>
        <v>#REF!</v>
      </c>
      <c r="G12" s="191" t="e">
        <f>VLOOKUP(B12,'Lista TG(S)'!$A$9:$F$72,6)</f>
        <v>#REF!</v>
      </c>
      <c r="H12" s="258">
        <f>IF((D$5=1),"64",IF((D$5=2),"48",IF((D$5=3),"36",IF((D$5=4),"28",IF((D$5=5),"16","")))))</f>
      </c>
      <c r="I12" s="4"/>
      <c r="J12" s="4"/>
      <c r="K12" s="4"/>
      <c r="L12" s="4"/>
    </row>
    <row r="13" spans="1:12" ht="19.5" customHeight="1">
      <c r="A13" s="214" t="s">
        <v>57</v>
      </c>
      <c r="B13" s="195" t="e">
        <f>#REF!</f>
        <v>#REF!</v>
      </c>
      <c r="C13" s="27" t="e">
        <f>VLOOKUP(B13,'Lista TG(S)'!$A$9:$F$72,2)</f>
        <v>#REF!</v>
      </c>
      <c r="D13" s="27" t="e">
        <f>VLOOKUP(B13,'Lista TG(S)'!$A$9:$F$72,3)</f>
        <v>#REF!</v>
      </c>
      <c r="E13" s="27" t="e">
        <f>VLOOKUP(B13,'Lista TG(S)'!$A$9:$F$72,4)</f>
        <v>#REF!</v>
      </c>
      <c r="F13" s="31" t="e">
        <f>VLOOKUP(B13,'Lista TG(S)'!$A$9:$F$72,5)</f>
        <v>#REF!</v>
      </c>
      <c r="G13" s="191" t="e">
        <f>VLOOKUP(B13,'Lista TG(S)'!$A$9:$F$72,6)</f>
        <v>#REF!</v>
      </c>
      <c r="H13" s="258">
        <f>IF((D$5=1),"48",IF((D$5=2),"32",IF((D$5=3),"24",IF((D$5=4),"20",IF((D$5=5),"12","")))))</f>
      </c>
      <c r="I13" s="4"/>
      <c r="J13" s="4"/>
      <c r="K13" s="4"/>
      <c r="L13" s="4"/>
    </row>
    <row r="14" spans="1:12" ht="19.5" customHeight="1">
      <c r="A14" s="215"/>
      <c r="B14" s="196" t="e">
        <f>#REF!</f>
        <v>#REF!</v>
      </c>
      <c r="C14" s="27" t="e">
        <f>VLOOKUP(B14,'Lista TG(S)'!$A$9:$F$72,2)</f>
        <v>#REF!</v>
      </c>
      <c r="D14" s="27" t="e">
        <f>VLOOKUP(B14,'Lista TG(S)'!$A$9:$F$72,3)</f>
        <v>#REF!</v>
      </c>
      <c r="E14" s="27" t="e">
        <f>VLOOKUP(B14,'Lista TG(S)'!$A$9:$F$72,4)</f>
        <v>#REF!</v>
      </c>
      <c r="F14" s="31" t="e">
        <f>VLOOKUP(B14,'Lista TG(S)'!$A$9:$F$72,5)</f>
        <v>#REF!</v>
      </c>
      <c r="G14" s="191" t="e">
        <f>VLOOKUP(B14,'Lista TG(S)'!$A$9:$F$72,6)</f>
        <v>#REF!</v>
      </c>
      <c r="H14" s="258">
        <f>IF((D$5=1),"48",IF((D$5=2),"32",IF((D$5=3),"24",IF((D$5=4),"20",IF((D$5=5),"12","")))))</f>
      </c>
      <c r="I14" s="4"/>
      <c r="J14" s="4"/>
      <c r="K14" s="4"/>
      <c r="L14" s="4"/>
    </row>
    <row r="15" spans="1:12" ht="19.5" customHeight="1">
      <c r="A15" s="215"/>
      <c r="B15" s="196" t="e">
        <f>#REF!</f>
        <v>#REF!</v>
      </c>
      <c r="C15" s="27" t="e">
        <f>VLOOKUP(B15,'Lista TG(S)'!$A$9:$F$72,2)</f>
        <v>#REF!</v>
      </c>
      <c r="D15" s="27" t="e">
        <f>VLOOKUP(B15,'Lista TG(S)'!$A$9:$F$72,3)</f>
        <v>#REF!</v>
      </c>
      <c r="E15" s="27" t="e">
        <f>VLOOKUP(B15,'Lista TG(S)'!$A$9:$F$72,4)</f>
        <v>#REF!</v>
      </c>
      <c r="F15" s="31" t="e">
        <f>VLOOKUP(B15,'Lista TG(S)'!$A$9:$F$72,5)</f>
        <v>#REF!</v>
      </c>
      <c r="G15" s="191" t="e">
        <f>VLOOKUP(B15,'Lista TG(S)'!$A$9:$F$72,6)</f>
        <v>#REF!</v>
      </c>
      <c r="H15" s="258">
        <f>IF((D$5=1),"48",IF((D$5=2),"32",IF((D$5=3),"24",IF((D$5=4),"20",IF((D$5=5),"12","")))))</f>
      </c>
      <c r="I15" s="4"/>
      <c r="J15" s="4"/>
      <c r="K15" s="4"/>
      <c r="L15" s="4"/>
    </row>
    <row r="16" spans="1:12" ht="19.5" customHeight="1">
      <c r="A16" s="216"/>
      <c r="B16" s="197" t="e">
        <f>#REF!</f>
        <v>#REF!</v>
      </c>
      <c r="C16" s="27" t="e">
        <f>VLOOKUP(B16,'Lista TG(S)'!$A$9:$F$72,2)</f>
        <v>#REF!</v>
      </c>
      <c r="D16" s="27" t="e">
        <f>VLOOKUP(B16,'Lista TG(S)'!$A$9:$F$72,3)</f>
        <v>#REF!</v>
      </c>
      <c r="E16" s="27" t="e">
        <f>VLOOKUP(B16,'Lista TG(S)'!$A$9:$F$72,4)</f>
        <v>#REF!</v>
      </c>
      <c r="F16" s="31" t="e">
        <f>VLOOKUP(B16,'Lista TG(S)'!$A$9:$F$72,5)</f>
        <v>#REF!</v>
      </c>
      <c r="G16" s="191" t="e">
        <f>VLOOKUP(B16,'Lista TG(S)'!$A$9:$F$72,6)</f>
        <v>#REF!</v>
      </c>
      <c r="H16" s="258">
        <f>IF((D$5=1),"48",IF((D$5=2),"32",IF((D$5=3),"24",IF((D$5=4),"20",IF((D$5=5),"12","")))))</f>
      </c>
      <c r="I16" s="4"/>
      <c r="J16" s="4"/>
      <c r="K16" s="4"/>
      <c r="L16" s="4"/>
    </row>
    <row r="17" spans="1:12" ht="19.5" customHeight="1">
      <c r="A17" s="214" t="s">
        <v>58</v>
      </c>
      <c r="B17" s="196" t="e">
        <f>#REF!</f>
        <v>#REF!</v>
      </c>
      <c r="C17" s="27" t="e">
        <f>VLOOKUP(B17,'Lista TG(S)'!$A$9:$F$72,2)</f>
        <v>#REF!</v>
      </c>
      <c r="D17" s="27" t="e">
        <f>VLOOKUP(B17,'Lista TG(S)'!$A$9:$F$72,3)</f>
        <v>#REF!</v>
      </c>
      <c r="E17" s="27" t="e">
        <f>VLOOKUP(B17,'Lista TG(S)'!$A$9:$F$72,4)</f>
        <v>#REF!</v>
      </c>
      <c r="F17" s="31" t="e">
        <f>VLOOKUP(B17,'Lista TG(S)'!$A$9:$F$72,5)</f>
        <v>#REF!</v>
      </c>
      <c r="G17" s="191" t="e">
        <f>VLOOKUP(B17,'Lista TG(S)'!$A$9:$F$72,6)</f>
        <v>#REF!</v>
      </c>
      <c r="H17" s="258">
        <f>IF((D$5=1),"32",IF((D$5=2),"24",IF((D$5=3),"18",IF((D$5=4),"14",IF((D$5=5),"6","")))))</f>
      </c>
      <c r="I17" s="4"/>
      <c r="J17" s="4"/>
      <c r="K17" s="4"/>
      <c r="L17" s="4"/>
    </row>
    <row r="18" spans="1:12" ht="19.5" customHeight="1">
      <c r="A18" s="215"/>
      <c r="B18" s="196" t="e">
        <f>#REF!</f>
        <v>#REF!</v>
      </c>
      <c r="C18" s="27" t="e">
        <f>VLOOKUP(B18,'Lista TG(S)'!$A$9:$F$72,2)</f>
        <v>#REF!</v>
      </c>
      <c r="D18" s="27" t="e">
        <f>VLOOKUP(B18,'Lista TG(S)'!$A$9:$F$72,3)</f>
        <v>#REF!</v>
      </c>
      <c r="E18" s="27" t="e">
        <f>VLOOKUP(B18,'Lista TG(S)'!$A$9:$F$72,4)</f>
        <v>#REF!</v>
      </c>
      <c r="F18" s="31" t="e">
        <f>VLOOKUP(B18,'Lista TG(S)'!$A$9:$F$72,5)</f>
        <v>#REF!</v>
      </c>
      <c r="G18" s="191" t="e">
        <f>VLOOKUP(B18,'Lista TG(S)'!$A$9:$F$72,6)</f>
        <v>#REF!</v>
      </c>
      <c r="H18" s="258">
        <f aca="true" t="shared" si="0" ref="H18:H24">IF((D$5=1),"32",IF((D$5=2),"24",IF((D$5=3),"18",IF((D$5=4),"14",IF((D$5=5),"6","")))))</f>
      </c>
      <c r="I18" s="4"/>
      <c r="J18" s="4"/>
      <c r="K18" s="4"/>
      <c r="L18" s="4"/>
    </row>
    <row r="19" spans="1:12" ht="19.5" customHeight="1">
      <c r="A19" s="215"/>
      <c r="B19" s="196" t="e">
        <f>#REF!</f>
        <v>#REF!</v>
      </c>
      <c r="C19" s="27" t="e">
        <f>VLOOKUP(B19,'Lista TG(S)'!$A$9:$F$72,2)</f>
        <v>#REF!</v>
      </c>
      <c r="D19" s="27" t="e">
        <f>VLOOKUP(B19,'Lista TG(S)'!$A$9:$F$72,3)</f>
        <v>#REF!</v>
      </c>
      <c r="E19" s="27" t="e">
        <f>VLOOKUP(B19,'Lista TG(S)'!$A$9:$F$72,4)</f>
        <v>#REF!</v>
      </c>
      <c r="F19" s="31" t="e">
        <f>VLOOKUP(B19,'Lista TG(S)'!$A$9:$F$72,5)</f>
        <v>#REF!</v>
      </c>
      <c r="G19" s="191" t="e">
        <f>VLOOKUP(B19,'Lista TG(S)'!$A$9:$F$72,6)</f>
        <v>#REF!</v>
      </c>
      <c r="H19" s="258">
        <f t="shared" si="0"/>
      </c>
      <c r="I19" s="4"/>
      <c r="J19" s="4"/>
      <c r="K19" s="4"/>
      <c r="L19" s="4"/>
    </row>
    <row r="20" spans="1:12" ht="19.5" customHeight="1">
      <c r="A20" s="215"/>
      <c r="B20" s="196" t="e">
        <f>#REF!</f>
        <v>#REF!</v>
      </c>
      <c r="C20" s="27" t="e">
        <f>VLOOKUP(B20,'Lista TG(S)'!$A$9:$F$72,2)</f>
        <v>#REF!</v>
      </c>
      <c r="D20" s="27" t="e">
        <f>VLOOKUP(B20,'Lista TG(S)'!$A$9:$F$72,3)</f>
        <v>#REF!</v>
      </c>
      <c r="E20" s="27" t="e">
        <f>VLOOKUP(B20,'Lista TG(S)'!$A$9:$F$72,4)</f>
        <v>#REF!</v>
      </c>
      <c r="F20" s="31" t="e">
        <f>VLOOKUP(B20,'Lista TG(S)'!$A$9:$F$72,5)</f>
        <v>#REF!</v>
      </c>
      <c r="G20" s="191" t="e">
        <f>VLOOKUP(B20,'Lista TG(S)'!$A$9:$F$72,6)</f>
        <v>#REF!</v>
      </c>
      <c r="H20" s="258">
        <f t="shared" si="0"/>
      </c>
      <c r="I20" s="4"/>
      <c r="J20" s="4"/>
      <c r="K20" s="4"/>
      <c r="L20" s="4"/>
    </row>
    <row r="21" spans="1:12" ht="19.5" customHeight="1">
      <c r="A21" s="215"/>
      <c r="B21" s="196" t="e">
        <f>#REF!</f>
        <v>#REF!</v>
      </c>
      <c r="C21" s="27" t="e">
        <f>VLOOKUP(B21,'Lista TG(S)'!$A$9:$F$72,2)</f>
        <v>#REF!</v>
      </c>
      <c r="D21" s="27" t="e">
        <f>VLOOKUP(B21,'Lista TG(S)'!$A$9:$F$72,3)</f>
        <v>#REF!</v>
      </c>
      <c r="E21" s="27" t="e">
        <f>VLOOKUP(B21,'Lista TG(S)'!$A$9:$F$72,4)</f>
        <v>#REF!</v>
      </c>
      <c r="F21" s="31" t="e">
        <f>VLOOKUP(B21,'Lista TG(S)'!$A$9:$F$72,5)</f>
        <v>#REF!</v>
      </c>
      <c r="G21" s="191" t="e">
        <f>VLOOKUP(B21,'Lista TG(S)'!$A$9:$F$72,6)</f>
        <v>#REF!</v>
      </c>
      <c r="H21" s="258">
        <f t="shared" si="0"/>
      </c>
      <c r="I21" s="4"/>
      <c r="J21" s="4"/>
      <c r="K21" s="4"/>
      <c r="L21" s="4"/>
    </row>
    <row r="22" spans="1:12" ht="19.5" customHeight="1">
      <c r="A22" s="215"/>
      <c r="B22" s="195" t="e">
        <f>#REF!</f>
        <v>#REF!</v>
      </c>
      <c r="C22" s="27" t="e">
        <f>VLOOKUP(B22,'Lista TG(S)'!$A$9:$F$72,2)</f>
        <v>#REF!</v>
      </c>
      <c r="D22" s="27" t="e">
        <f>VLOOKUP(B22,'Lista TG(S)'!$A$9:$F$72,3)</f>
        <v>#REF!</v>
      </c>
      <c r="E22" s="27" t="e">
        <f>VLOOKUP(B22,'Lista TG(S)'!$A$9:$F$72,4)</f>
        <v>#REF!</v>
      </c>
      <c r="F22" s="31" t="e">
        <f>VLOOKUP(B22,'Lista TG(S)'!$A$9:$F$72,5)</f>
        <v>#REF!</v>
      </c>
      <c r="G22" s="191" t="e">
        <f>VLOOKUP(B22,'Lista TG(S)'!$A$9:$F$72,6)</f>
        <v>#REF!</v>
      </c>
      <c r="H22" s="258">
        <f t="shared" si="0"/>
      </c>
      <c r="I22" s="4"/>
      <c r="J22" s="4"/>
      <c r="K22" s="4"/>
      <c r="L22" s="4"/>
    </row>
    <row r="23" spans="1:12" ht="19.5" customHeight="1">
      <c r="A23" s="215"/>
      <c r="B23" s="196" t="e">
        <f>#REF!</f>
        <v>#REF!</v>
      </c>
      <c r="C23" s="27" t="e">
        <f>VLOOKUP(B23,'Lista TG(S)'!$A$9:$F$72,2)</f>
        <v>#REF!</v>
      </c>
      <c r="D23" s="27" t="e">
        <f>VLOOKUP(B23,'Lista TG(S)'!$A$9:$F$72,3)</f>
        <v>#REF!</v>
      </c>
      <c r="E23" s="27" t="e">
        <f>VLOOKUP(B23,'Lista TG(S)'!$A$9:$F$72,4)</f>
        <v>#REF!</v>
      </c>
      <c r="F23" s="31" t="e">
        <f>VLOOKUP(B23,'Lista TG(S)'!$A$9:$F$72,5)</f>
        <v>#REF!</v>
      </c>
      <c r="G23" s="191" t="e">
        <f>VLOOKUP(B23,'Lista TG(S)'!$A$9:$F$72,6)</f>
        <v>#REF!</v>
      </c>
      <c r="H23" s="258">
        <f t="shared" si="0"/>
      </c>
      <c r="I23" s="4"/>
      <c r="J23" s="4"/>
      <c r="K23" s="4"/>
      <c r="L23" s="4"/>
    </row>
    <row r="24" spans="1:12" ht="19.5" customHeight="1">
      <c r="A24" s="216"/>
      <c r="B24" s="196" t="e">
        <f>#REF!</f>
        <v>#REF!</v>
      </c>
      <c r="C24" s="27" t="e">
        <f>VLOOKUP(B24,'Lista TG(S)'!$A$9:$F$72,2)</f>
        <v>#REF!</v>
      </c>
      <c r="D24" s="27" t="e">
        <f>VLOOKUP(B24,'Lista TG(S)'!$A$9:$F$72,3)</f>
        <v>#REF!</v>
      </c>
      <c r="E24" s="27" t="e">
        <f>VLOOKUP(B24,'Lista TG(S)'!$A$9:$F$72,4)</f>
        <v>#REF!</v>
      </c>
      <c r="F24" s="31" t="e">
        <f>VLOOKUP(B24,'Lista TG(S)'!$A$9:$F$72,5)</f>
        <v>#REF!</v>
      </c>
      <c r="G24" s="191" t="e">
        <f>VLOOKUP(B24,'Lista TG(S)'!$A$9:$F$72,6)</f>
        <v>#REF!</v>
      </c>
      <c r="H24" s="258">
        <f t="shared" si="0"/>
      </c>
      <c r="I24" s="4"/>
      <c r="J24" s="4"/>
      <c r="K24" s="4"/>
      <c r="L24" s="4"/>
    </row>
    <row r="25" spans="1:12" ht="19.5" customHeight="1">
      <c r="A25" s="214" t="s">
        <v>59</v>
      </c>
      <c r="B25" s="196" t="e">
        <f>#REF!</f>
        <v>#REF!</v>
      </c>
      <c r="C25" s="27" t="e">
        <f>VLOOKUP(B25,'Lista TG(S)'!$A$9:$F$72,2)</f>
        <v>#REF!</v>
      </c>
      <c r="D25" s="27" t="e">
        <f>VLOOKUP(B25,'Lista TG(S)'!$A$9:$F$72,3)</f>
        <v>#REF!</v>
      </c>
      <c r="E25" s="27" t="e">
        <f>VLOOKUP(B25,'Lista TG(S)'!$A$9:$F$72,4)</f>
        <v>#REF!</v>
      </c>
      <c r="F25" s="31" t="e">
        <f>VLOOKUP(B25,'Lista TG(S)'!$A$9:$F$72,5)</f>
        <v>#REF!</v>
      </c>
      <c r="G25" s="191" t="e">
        <f>VLOOKUP(B25,'Lista TG(S)'!$A$9:$F$72,6)</f>
        <v>#REF!</v>
      </c>
      <c r="H25" s="258">
        <f>IF((D$5=1),"16",IF((D$5=2),"12",IF((D$5=3),"9",IF((D$5=4),"6",IF((D$5=5),"1","")))))</f>
      </c>
      <c r="I25" s="4"/>
      <c r="J25" s="4"/>
      <c r="K25" s="4"/>
      <c r="L25" s="4"/>
    </row>
    <row r="26" spans="1:12" ht="19.5" customHeight="1">
      <c r="A26" s="217"/>
      <c r="B26" s="195" t="e">
        <f>#REF!</f>
        <v>#REF!</v>
      </c>
      <c r="C26" s="27" t="e">
        <f>VLOOKUP(B26,'Lista TG(S)'!$A$9:$F$72,2)</f>
        <v>#REF!</v>
      </c>
      <c r="D26" s="27" t="e">
        <f>VLOOKUP(B26,'Lista TG(S)'!$A$9:$F$72,3)</f>
        <v>#REF!</v>
      </c>
      <c r="E26" s="27" t="e">
        <f>VLOOKUP(B26,'Lista TG(S)'!$A$9:$F$72,4)</f>
        <v>#REF!</v>
      </c>
      <c r="F26" s="31" t="e">
        <f>VLOOKUP(B26,'Lista TG(S)'!$A$9:$F$72,5)</f>
        <v>#REF!</v>
      </c>
      <c r="G26" s="191" t="e">
        <f>VLOOKUP(B26,'Lista TG(S)'!$A$9:$F$72,6)</f>
        <v>#REF!</v>
      </c>
      <c r="H26" s="258">
        <f aca="true" t="shared" si="1" ref="H26:H40">IF((D$5=1),"16",IF((D$5=2),"12",IF((D$5=3),"9",IF((D$5=4),"6",IF((D$5=5),"1","")))))</f>
      </c>
      <c r="I26" s="4"/>
      <c r="J26" s="4"/>
      <c r="K26" s="4"/>
      <c r="L26" s="4"/>
    </row>
    <row r="27" spans="1:12" ht="19.5" customHeight="1">
      <c r="A27" s="217"/>
      <c r="B27" s="196" t="e">
        <f>#REF!</f>
        <v>#REF!</v>
      </c>
      <c r="C27" s="27" t="e">
        <f>VLOOKUP(B27,'Lista TG(S)'!$A$9:$F$72,2)</f>
        <v>#REF!</v>
      </c>
      <c r="D27" s="27" t="e">
        <f>VLOOKUP(B27,'Lista TG(S)'!$A$9:$F$72,3)</f>
        <v>#REF!</v>
      </c>
      <c r="E27" s="27" t="e">
        <f>VLOOKUP(B27,'Lista TG(S)'!$A$9:$F$72,4)</f>
        <v>#REF!</v>
      </c>
      <c r="F27" s="31" t="e">
        <f>VLOOKUP(B27,'Lista TG(S)'!$A$9:$F$72,5)</f>
        <v>#REF!</v>
      </c>
      <c r="G27" s="191" t="e">
        <f>VLOOKUP(B27,'Lista TG(S)'!$A$9:$F$72,6)</f>
        <v>#REF!</v>
      </c>
      <c r="H27" s="258">
        <f t="shared" si="1"/>
      </c>
      <c r="I27" s="4"/>
      <c r="J27" s="4"/>
      <c r="K27" s="4"/>
      <c r="L27" s="4"/>
    </row>
    <row r="28" spans="1:12" ht="19.5" customHeight="1">
      <c r="A28" s="217"/>
      <c r="B28" s="196" t="e">
        <f>#REF!</f>
        <v>#REF!</v>
      </c>
      <c r="C28" s="27" t="e">
        <f>VLOOKUP(B28,'Lista TG(S)'!$A$9:$F$72,2)</f>
        <v>#REF!</v>
      </c>
      <c r="D28" s="27" t="e">
        <f>VLOOKUP(B28,'Lista TG(S)'!$A$9:$F$72,3)</f>
        <v>#REF!</v>
      </c>
      <c r="E28" s="27" t="e">
        <f>VLOOKUP(B28,'Lista TG(S)'!$A$9:$F$72,4)</f>
        <v>#REF!</v>
      </c>
      <c r="F28" s="31" t="e">
        <f>VLOOKUP(B28,'Lista TG(S)'!$A$9:$F$72,5)</f>
        <v>#REF!</v>
      </c>
      <c r="G28" s="191" t="e">
        <f>VLOOKUP(B28,'Lista TG(S)'!$A$9:$F$72,6)</f>
        <v>#REF!</v>
      </c>
      <c r="H28" s="258">
        <f t="shared" si="1"/>
      </c>
      <c r="I28" s="4"/>
      <c r="J28" s="4"/>
      <c r="K28" s="4"/>
      <c r="L28" s="4"/>
    </row>
    <row r="29" spans="1:12" ht="19.5" customHeight="1">
      <c r="A29" s="217"/>
      <c r="B29" s="197" t="e">
        <f>#REF!</f>
        <v>#REF!</v>
      </c>
      <c r="C29" s="27" t="e">
        <f>VLOOKUP(B29,'Lista TG(S)'!$A$9:$F$72,2)</f>
        <v>#REF!</v>
      </c>
      <c r="D29" s="27" t="e">
        <f>VLOOKUP(B29,'Lista TG(S)'!$A$9:$F$72,3)</f>
        <v>#REF!</v>
      </c>
      <c r="E29" s="27" t="e">
        <f>VLOOKUP(B29,'Lista TG(S)'!$A$9:$F$72,4)</f>
        <v>#REF!</v>
      </c>
      <c r="F29" s="31" t="e">
        <f>VLOOKUP(B29,'Lista TG(S)'!$A$9:$F$72,5)</f>
        <v>#REF!</v>
      </c>
      <c r="G29" s="191" t="e">
        <f>VLOOKUP(B29,'Lista TG(S)'!$A$9:$F$72,6)</f>
        <v>#REF!</v>
      </c>
      <c r="H29" s="258">
        <f t="shared" si="1"/>
      </c>
      <c r="I29" s="4"/>
      <c r="J29" s="4"/>
      <c r="K29" s="4"/>
      <c r="L29" s="4"/>
    </row>
    <row r="30" spans="1:12" ht="19.5" customHeight="1">
      <c r="A30" s="217"/>
      <c r="B30" s="196" t="e">
        <f>#REF!</f>
        <v>#REF!</v>
      </c>
      <c r="C30" s="27" t="e">
        <f>VLOOKUP(B30,'Lista TG(S)'!$A$9:$F$72,2)</f>
        <v>#REF!</v>
      </c>
      <c r="D30" s="27" t="e">
        <f>VLOOKUP(B30,'Lista TG(S)'!$A$9:$F$72,3)</f>
        <v>#REF!</v>
      </c>
      <c r="E30" s="27" t="e">
        <f>VLOOKUP(B30,'Lista TG(S)'!$A$9:$F$72,4)</f>
        <v>#REF!</v>
      </c>
      <c r="F30" s="31" t="e">
        <f>VLOOKUP(B30,'Lista TG(S)'!$A$9:$F$72,5)</f>
        <v>#REF!</v>
      </c>
      <c r="G30" s="191" t="e">
        <f>VLOOKUP(B30,'Lista TG(S)'!$A$9:$F$72,6)</f>
        <v>#REF!</v>
      </c>
      <c r="H30" s="258">
        <f t="shared" si="1"/>
      </c>
      <c r="I30" s="4"/>
      <c r="J30" s="4"/>
      <c r="K30" s="4"/>
      <c r="L30" s="4"/>
    </row>
    <row r="31" spans="1:12" ht="19.5" customHeight="1">
      <c r="A31" s="217"/>
      <c r="B31" s="196" t="e">
        <f>#REF!</f>
        <v>#REF!</v>
      </c>
      <c r="C31" s="27" t="e">
        <f>VLOOKUP(B31,'Lista TG(S)'!$A$9:$F$72,2)</f>
        <v>#REF!</v>
      </c>
      <c r="D31" s="27" t="e">
        <f>VLOOKUP(B31,'Lista TG(S)'!$A$9:$F$72,3)</f>
        <v>#REF!</v>
      </c>
      <c r="E31" s="27" t="e">
        <f>VLOOKUP(B31,'Lista TG(S)'!$A$9:$F$72,4)</f>
        <v>#REF!</v>
      </c>
      <c r="F31" s="31" t="e">
        <f>VLOOKUP(B31,'Lista TG(S)'!$A$9:$F$72,5)</f>
        <v>#REF!</v>
      </c>
      <c r="G31" s="191" t="e">
        <f>VLOOKUP(B31,'Lista TG(S)'!$A$9:$F$72,6)</f>
        <v>#REF!</v>
      </c>
      <c r="H31" s="258">
        <f t="shared" si="1"/>
      </c>
      <c r="I31" s="4"/>
      <c r="J31" s="4"/>
      <c r="K31" s="4"/>
      <c r="L31" s="4"/>
    </row>
    <row r="32" spans="1:12" ht="19.5" customHeight="1">
      <c r="A32" s="217"/>
      <c r="B32" s="196" t="e">
        <f>#REF!</f>
        <v>#REF!</v>
      </c>
      <c r="C32" s="27" t="e">
        <f>VLOOKUP(B32,'Lista TG(S)'!$A$9:$F$72,2)</f>
        <v>#REF!</v>
      </c>
      <c r="D32" s="27" t="e">
        <f>VLOOKUP(B32,'Lista TG(S)'!$A$9:$F$72,3)</f>
        <v>#REF!</v>
      </c>
      <c r="E32" s="27" t="e">
        <f>VLOOKUP(B32,'Lista TG(S)'!$A$9:$F$72,4)</f>
        <v>#REF!</v>
      </c>
      <c r="F32" s="31" t="e">
        <f>VLOOKUP(B32,'Lista TG(S)'!$A$9:$F$72,5)</f>
        <v>#REF!</v>
      </c>
      <c r="G32" s="191" t="e">
        <f>VLOOKUP(B32,'Lista TG(S)'!$A$9:$F$72,6)</f>
        <v>#REF!</v>
      </c>
      <c r="H32" s="258">
        <f t="shared" si="1"/>
      </c>
      <c r="I32" s="4"/>
      <c r="J32" s="4"/>
      <c r="K32" s="4"/>
      <c r="L32" s="4"/>
    </row>
    <row r="33" spans="1:12" ht="19.5" customHeight="1">
      <c r="A33" s="217"/>
      <c r="B33" s="196" t="e">
        <f>#REF!</f>
        <v>#REF!</v>
      </c>
      <c r="C33" s="27" t="e">
        <f>VLOOKUP(B33,'Lista TG(S)'!$A$9:$F$72,2)</f>
        <v>#REF!</v>
      </c>
      <c r="D33" s="27" t="e">
        <f>VLOOKUP(B33,'Lista TG(S)'!$A$9:$F$72,3)</f>
        <v>#REF!</v>
      </c>
      <c r="E33" s="27" t="e">
        <f>VLOOKUP(B33,'Lista TG(S)'!$A$9:$F$72,4)</f>
        <v>#REF!</v>
      </c>
      <c r="F33" s="31" t="e">
        <f>VLOOKUP(B33,'Lista TG(S)'!$A$9:$F$72,5)</f>
        <v>#REF!</v>
      </c>
      <c r="G33" s="191" t="e">
        <f>VLOOKUP(B33,'Lista TG(S)'!$A$9:$F$72,6)</f>
        <v>#REF!</v>
      </c>
      <c r="H33" s="258">
        <f t="shared" si="1"/>
      </c>
      <c r="I33" s="4"/>
      <c r="J33" s="4"/>
      <c r="K33" s="4"/>
      <c r="L33" s="4"/>
    </row>
    <row r="34" spans="1:12" ht="19.5" customHeight="1">
      <c r="A34" s="217"/>
      <c r="B34" s="195" t="e">
        <f>#REF!</f>
        <v>#REF!</v>
      </c>
      <c r="C34" s="27" t="e">
        <f>VLOOKUP(B34,'Lista TG(S)'!$A$9:$F$72,2)</f>
        <v>#REF!</v>
      </c>
      <c r="D34" s="27" t="e">
        <f>VLOOKUP(B34,'Lista TG(S)'!$A$9:$F$72,3)</f>
        <v>#REF!</v>
      </c>
      <c r="E34" s="27" t="e">
        <f>VLOOKUP(B34,'Lista TG(S)'!$A$9:$F$72,4)</f>
        <v>#REF!</v>
      </c>
      <c r="F34" s="31" t="e">
        <f>VLOOKUP(B34,'Lista TG(S)'!$A$9:$F$72,5)</f>
        <v>#REF!</v>
      </c>
      <c r="G34" s="191" t="e">
        <f>VLOOKUP(B34,'Lista TG(S)'!$A$9:$F$72,6)</f>
        <v>#REF!</v>
      </c>
      <c r="H34" s="258">
        <f t="shared" si="1"/>
      </c>
      <c r="I34" s="4"/>
      <c r="J34" s="4"/>
      <c r="K34" s="4"/>
      <c r="L34" s="4"/>
    </row>
    <row r="35" spans="1:12" ht="19.5" customHeight="1">
      <c r="A35" s="217"/>
      <c r="B35" s="196" t="e">
        <f>#REF!</f>
        <v>#REF!</v>
      </c>
      <c r="C35" s="27" t="e">
        <f>VLOOKUP(B35,'Lista TG(S)'!$A$9:$F$72,2)</f>
        <v>#REF!</v>
      </c>
      <c r="D35" s="27" t="e">
        <f>VLOOKUP(B35,'Lista TG(S)'!$A$9:$F$72,3)</f>
        <v>#REF!</v>
      </c>
      <c r="E35" s="27" t="e">
        <f>VLOOKUP(B35,'Lista TG(S)'!$A$9:$F$72,4)</f>
        <v>#REF!</v>
      </c>
      <c r="F35" s="31" t="e">
        <f>VLOOKUP(B35,'Lista TG(S)'!$A$9:$F$72,5)</f>
        <v>#REF!</v>
      </c>
      <c r="G35" s="191" t="e">
        <f>VLOOKUP(B35,'Lista TG(S)'!$A$9:$F$72,6)</f>
        <v>#REF!</v>
      </c>
      <c r="H35" s="258">
        <f t="shared" si="1"/>
      </c>
      <c r="I35" s="4"/>
      <c r="J35" s="4"/>
      <c r="K35" s="4"/>
      <c r="L35" s="4"/>
    </row>
    <row r="36" spans="1:12" ht="19.5" customHeight="1">
      <c r="A36" s="217"/>
      <c r="B36" s="196" t="e">
        <f>#REF!</f>
        <v>#REF!</v>
      </c>
      <c r="C36" s="27" t="e">
        <f>VLOOKUP(B36,'Lista TG(S)'!$A$9:$F$72,2)</f>
        <v>#REF!</v>
      </c>
      <c r="D36" s="27" t="e">
        <f>VLOOKUP(B36,'Lista TG(S)'!$A$9:$F$72,3)</f>
        <v>#REF!</v>
      </c>
      <c r="E36" s="27" t="e">
        <f>VLOOKUP(B36,'Lista TG(S)'!$A$9:$F$72,4)</f>
        <v>#REF!</v>
      </c>
      <c r="F36" s="31" t="e">
        <f>VLOOKUP(B36,'Lista TG(S)'!$A$9:$F$72,5)</f>
        <v>#REF!</v>
      </c>
      <c r="G36" s="191" t="e">
        <f>VLOOKUP(B36,'Lista TG(S)'!$A$9:$F$72,6)</f>
        <v>#REF!</v>
      </c>
      <c r="H36" s="258">
        <f t="shared" si="1"/>
      </c>
      <c r="I36" s="4"/>
      <c r="J36" s="4"/>
      <c r="K36" s="4"/>
      <c r="L36" s="4"/>
    </row>
    <row r="37" spans="1:12" ht="19.5" customHeight="1">
      <c r="A37" s="217"/>
      <c r="B37" s="196" t="e">
        <f>#REF!</f>
        <v>#REF!</v>
      </c>
      <c r="C37" s="27" t="e">
        <f>VLOOKUP(B37,'Lista TG(S)'!$A$9:$F$72,2)</f>
        <v>#REF!</v>
      </c>
      <c r="D37" s="27" t="e">
        <f>VLOOKUP(B37,'Lista TG(S)'!$A$9:$F$72,3)</f>
        <v>#REF!</v>
      </c>
      <c r="E37" s="27" t="e">
        <f>VLOOKUP(B37,'Lista TG(S)'!$A$9:$F$72,4)</f>
        <v>#REF!</v>
      </c>
      <c r="F37" s="31" t="e">
        <f>VLOOKUP(B37,'Lista TG(S)'!$A$9:$F$72,5)</f>
        <v>#REF!</v>
      </c>
      <c r="G37" s="191" t="e">
        <f>VLOOKUP(B37,'Lista TG(S)'!$A$9:$F$72,6)</f>
        <v>#REF!</v>
      </c>
      <c r="H37" s="258">
        <f t="shared" si="1"/>
      </c>
      <c r="I37" s="4"/>
      <c r="J37" s="4"/>
      <c r="K37" s="4"/>
      <c r="L37" s="4"/>
    </row>
    <row r="38" spans="1:12" ht="19.5" customHeight="1">
      <c r="A38" s="217"/>
      <c r="B38" s="195" t="e">
        <f>#REF!</f>
        <v>#REF!</v>
      </c>
      <c r="C38" s="27" t="e">
        <f>VLOOKUP(B38,'Lista TG(S)'!$A$9:$F$72,2)</f>
        <v>#REF!</v>
      </c>
      <c r="D38" s="27" t="e">
        <f>VLOOKUP(B38,'Lista TG(S)'!$A$9:$F$72,3)</f>
        <v>#REF!</v>
      </c>
      <c r="E38" s="27" t="e">
        <f>VLOOKUP(B38,'Lista TG(S)'!$A$9:$F$72,4)</f>
        <v>#REF!</v>
      </c>
      <c r="F38" s="31" t="e">
        <f>VLOOKUP(B38,'Lista TG(S)'!$A$9:$F$72,5)</f>
        <v>#REF!</v>
      </c>
      <c r="G38" s="191" t="e">
        <f>VLOOKUP(B38,'Lista TG(S)'!$A$9:$F$72,6)</f>
        <v>#REF!</v>
      </c>
      <c r="H38" s="258">
        <f t="shared" si="1"/>
      </c>
      <c r="I38" s="4"/>
      <c r="J38" s="4"/>
      <c r="K38" s="4"/>
      <c r="L38" s="4"/>
    </row>
    <row r="39" spans="1:12" ht="19.5" customHeight="1">
      <c r="A39" s="251"/>
      <c r="B39" s="197" t="e">
        <f>#REF!</f>
        <v>#REF!</v>
      </c>
      <c r="C39" s="234" t="e">
        <f>VLOOKUP(B39,'Lista TG(S)'!$A$9:$F$72,2)</f>
        <v>#REF!</v>
      </c>
      <c r="D39" s="234" t="e">
        <f>VLOOKUP(B39,'Lista TG(S)'!$A$9:$F$72,3)</f>
        <v>#REF!</v>
      </c>
      <c r="E39" s="234" t="e">
        <f>VLOOKUP(B39,'Lista TG(S)'!$A$9:$F$72,4)</f>
        <v>#REF!</v>
      </c>
      <c r="F39" s="235" t="e">
        <f>VLOOKUP(B39,'Lista TG(S)'!$A$9:$F$72,5)</f>
        <v>#REF!</v>
      </c>
      <c r="G39" s="236" t="e">
        <f>VLOOKUP(B39,'Lista TG(S)'!$A$9:$F$72,6)</f>
        <v>#REF!</v>
      </c>
      <c r="H39" s="258">
        <f t="shared" si="1"/>
      </c>
      <c r="I39" s="4"/>
      <c r="J39" s="4"/>
      <c r="K39" s="4"/>
      <c r="L39" s="4"/>
    </row>
    <row r="40" spans="1:12" ht="19.5" customHeight="1">
      <c r="A40" s="247"/>
      <c r="B40" s="196" t="e">
        <f>#REF!</f>
        <v>#REF!</v>
      </c>
      <c r="C40" s="32" t="e">
        <f>VLOOKUP(B40,'Lista TG(S)'!$A$9:$F$72,2)</f>
        <v>#REF!</v>
      </c>
      <c r="D40" s="32" t="e">
        <f>VLOOKUP(B40,'Lista TG(S)'!$A$9:$F$72,3)</f>
        <v>#REF!</v>
      </c>
      <c r="E40" s="32" t="e">
        <f>VLOOKUP(B40,'Lista TG(S)'!$A$9:$F$72,4)</f>
        <v>#REF!</v>
      </c>
      <c r="F40" s="36" t="e">
        <f>VLOOKUP(B40,'Lista TG(S)'!$A$9:$F$72,5)</f>
        <v>#REF!</v>
      </c>
      <c r="G40" s="37" t="e">
        <f>VLOOKUP(B40,'Lista TG(S)'!$A$9:$F$72,6)</f>
        <v>#REF!</v>
      </c>
      <c r="H40" s="258">
        <f t="shared" si="1"/>
      </c>
      <c r="I40" s="4"/>
      <c r="J40" s="4"/>
      <c r="K40" s="4"/>
      <c r="L40" s="4"/>
    </row>
    <row r="41" spans="1:12" ht="19.5" customHeight="1">
      <c r="A41" s="246" t="s">
        <v>68</v>
      </c>
      <c r="B41" s="195" t="e">
        <f>#REF!</f>
        <v>#REF!</v>
      </c>
      <c r="C41" s="27" t="e">
        <f>VLOOKUP(B41,'Lista TG(S)'!$A$9:$F$72,2)</f>
        <v>#REF!</v>
      </c>
      <c r="D41" s="27" t="e">
        <f>VLOOKUP(B41,'Lista TG(S)'!$A$9:$F$72,3)</f>
        <v>#REF!</v>
      </c>
      <c r="E41" s="27" t="e">
        <f>VLOOKUP(B41,'Lista TG(S)'!$A$9:$F$72,4)</f>
        <v>#REF!</v>
      </c>
      <c r="F41" s="31" t="e">
        <f>VLOOKUP(B41,'Lista TG(S)'!$A$9:$F$72,5)</f>
        <v>#REF!</v>
      </c>
      <c r="G41" s="191" t="e">
        <f>VLOOKUP(B41,'Lista TG(S)'!$A$9:$F$72,6)</f>
        <v>#REF!</v>
      </c>
      <c r="H41" s="258">
        <f>IF((D$5=1),"1",IF((D$5=2),"1",IF((D$5=3),"1",IF((D$5=4),"1",IF((D$5=5),"1","")))))</f>
      </c>
      <c r="I41" s="7"/>
      <c r="J41" s="7"/>
      <c r="K41" s="7"/>
      <c r="L41" s="7"/>
    </row>
    <row r="42" spans="1:12" ht="19.5" customHeight="1">
      <c r="A42" s="215"/>
      <c r="B42" s="196" t="e">
        <f>#REF!</f>
        <v>#REF!</v>
      </c>
      <c r="C42" s="27" t="e">
        <f>VLOOKUP(B42,'Lista TG(S)'!$A$9:$F$72,2)</f>
        <v>#REF!</v>
      </c>
      <c r="D42" s="27" t="e">
        <f>VLOOKUP(B42,'Lista TG(S)'!$A$9:$F$72,3)</f>
        <v>#REF!</v>
      </c>
      <c r="E42" s="27" t="e">
        <f>VLOOKUP(B42,'Lista TG(S)'!$A$9:$F$72,4)</f>
        <v>#REF!</v>
      </c>
      <c r="F42" s="31" t="e">
        <f>VLOOKUP(B42,'Lista TG(S)'!$A$9:$F$72,5)</f>
        <v>#REF!</v>
      </c>
      <c r="G42" s="191" t="e">
        <f>VLOOKUP(B42,'Lista TG(S)'!$A$9:$F$72,6)</f>
        <v>#REF!</v>
      </c>
      <c r="H42" s="258">
        <f aca="true" t="shared" si="2" ref="H42:H72">IF((D$5=1),"1",IF((D$5=2),"1",IF((D$5=3),"1",IF((D$5=4),"1",IF((D$5=5),"1","")))))</f>
      </c>
      <c r="I42" s="7"/>
      <c r="J42" s="7"/>
      <c r="K42" s="7"/>
      <c r="L42" s="7"/>
    </row>
    <row r="43" spans="1:12" ht="19.5" customHeight="1">
      <c r="A43" s="215"/>
      <c r="B43" s="196" t="e">
        <f>#REF!</f>
        <v>#REF!</v>
      </c>
      <c r="C43" s="27" t="e">
        <f>VLOOKUP(B43,'Lista TG(S)'!$A$9:$F$72,2)</f>
        <v>#REF!</v>
      </c>
      <c r="D43" s="27" t="e">
        <f>VLOOKUP(B43,'Lista TG(S)'!$A$9:$F$72,3)</f>
        <v>#REF!</v>
      </c>
      <c r="E43" s="27" t="e">
        <f>VLOOKUP(B43,'Lista TG(S)'!$A$9:$F$72,4)</f>
        <v>#REF!</v>
      </c>
      <c r="F43" s="31" t="e">
        <f>VLOOKUP(B43,'Lista TG(S)'!$A$9:$F$72,5)</f>
        <v>#REF!</v>
      </c>
      <c r="G43" s="191" t="e">
        <f>VLOOKUP(B43,'Lista TG(S)'!$A$9:$F$72,6)</f>
        <v>#REF!</v>
      </c>
      <c r="H43" s="258">
        <f t="shared" si="2"/>
      </c>
      <c r="I43" s="7"/>
      <c r="J43" s="7"/>
      <c r="K43" s="7"/>
      <c r="L43" s="7"/>
    </row>
    <row r="44" spans="1:12" ht="19.5" customHeight="1">
      <c r="A44" s="215"/>
      <c r="B44" s="196" t="e">
        <f>#REF!</f>
        <v>#REF!</v>
      </c>
      <c r="C44" s="27" t="e">
        <f>VLOOKUP(B44,'Lista TG(S)'!$A$9:$F$72,2)</f>
        <v>#REF!</v>
      </c>
      <c r="D44" s="27" t="e">
        <f>VLOOKUP(B44,'Lista TG(S)'!$A$9:$F$72,3)</f>
        <v>#REF!</v>
      </c>
      <c r="E44" s="27" t="e">
        <f>VLOOKUP(B44,'Lista TG(S)'!$A$9:$F$72,4)</f>
        <v>#REF!</v>
      </c>
      <c r="F44" s="31" t="e">
        <f>VLOOKUP(B44,'Lista TG(S)'!$A$9:$F$72,5)</f>
        <v>#REF!</v>
      </c>
      <c r="G44" s="191" t="e">
        <f>VLOOKUP(B44,'Lista TG(S)'!$A$9:$F$72,6)</f>
        <v>#REF!</v>
      </c>
      <c r="H44" s="258">
        <f t="shared" si="2"/>
      </c>
      <c r="I44" s="7"/>
      <c r="J44" s="7"/>
      <c r="K44" s="7"/>
      <c r="L44" s="7"/>
    </row>
    <row r="45" spans="1:12" ht="19.5" customHeight="1">
      <c r="A45" s="215"/>
      <c r="B45" s="195" t="e">
        <f>#REF!</f>
        <v>#REF!</v>
      </c>
      <c r="C45" s="27" t="e">
        <f>VLOOKUP(B45,'Lista TG(S)'!$A$9:$F$72,2)</f>
        <v>#REF!</v>
      </c>
      <c r="D45" s="27" t="e">
        <f>VLOOKUP(B45,'Lista TG(S)'!$A$9:$F$72,3)</f>
        <v>#REF!</v>
      </c>
      <c r="E45" s="27" t="e">
        <f>VLOOKUP(B45,'Lista TG(S)'!$A$9:$F$72,4)</f>
        <v>#REF!</v>
      </c>
      <c r="F45" s="31" t="e">
        <f>VLOOKUP(B45,'Lista TG(S)'!$A$9:$F$72,5)</f>
        <v>#REF!</v>
      </c>
      <c r="G45" s="191" t="e">
        <f>VLOOKUP(B45,'Lista TG(S)'!$A$9:$F$72,6)</f>
        <v>#REF!</v>
      </c>
      <c r="H45" s="258">
        <f t="shared" si="2"/>
      </c>
      <c r="I45" s="7"/>
      <c r="J45" s="7"/>
      <c r="K45" s="7"/>
      <c r="L45" s="7"/>
    </row>
    <row r="46" spans="1:12" ht="19.5" customHeight="1">
      <c r="A46" s="215"/>
      <c r="B46" s="196" t="e">
        <f>#REF!</f>
        <v>#REF!</v>
      </c>
      <c r="C46" s="27" t="e">
        <f>VLOOKUP(B46,'Lista TG(S)'!$A$9:$F$72,2)</f>
        <v>#REF!</v>
      </c>
      <c r="D46" s="27" t="e">
        <f>VLOOKUP(B46,'Lista TG(S)'!$A$9:$F$72,3)</f>
        <v>#REF!</v>
      </c>
      <c r="E46" s="27" t="e">
        <f>VLOOKUP(B46,'Lista TG(S)'!$A$9:$F$72,4)</f>
        <v>#REF!</v>
      </c>
      <c r="F46" s="31" t="e">
        <f>VLOOKUP(B46,'Lista TG(S)'!$A$9:$F$72,5)</f>
        <v>#REF!</v>
      </c>
      <c r="G46" s="191" t="e">
        <f>VLOOKUP(B46,'Lista TG(S)'!$A$9:$F$72,6)</f>
        <v>#REF!</v>
      </c>
      <c r="H46" s="258">
        <f t="shared" si="2"/>
      </c>
      <c r="I46" s="7"/>
      <c r="J46" s="7"/>
      <c r="K46" s="7"/>
      <c r="L46" s="7"/>
    </row>
    <row r="47" spans="1:12" ht="19.5" customHeight="1">
      <c r="A47" s="215"/>
      <c r="B47" s="196" t="e">
        <f>#REF!</f>
        <v>#REF!</v>
      </c>
      <c r="C47" s="27" t="e">
        <f>VLOOKUP(B47,'Lista TG(S)'!$A$9:$F$72,2)</f>
        <v>#REF!</v>
      </c>
      <c r="D47" s="27" t="e">
        <f>VLOOKUP(B47,'Lista TG(S)'!$A$9:$F$72,3)</f>
        <v>#REF!</v>
      </c>
      <c r="E47" s="27" t="e">
        <f>VLOOKUP(B47,'Lista TG(S)'!$A$9:$F$72,4)</f>
        <v>#REF!</v>
      </c>
      <c r="F47" s="31" t="e">
        <f>VLOOKUP(B47,'Lista TG(S)'!$A$9:$F$72,5)</f>
        <v>#REF!</v>
      </c>
      <c r="G47" s="191" t="e">
        <f>VLOOKUP(B47,'Lista TG(S)'!$A$9:$F$72,6)</f>
        <v>#REF!</v>
      </c>
      <c r="H47" s="258">
        <f t="shared" si="2"/>
      </c>
      <c r="I47" s="7"/>
      <c r="J47" s="7"/>
      <c r="K47" s="7"/>
      <c r="L47" s="7"/>
    </row>
    <row r="48" spans="1:12" ht="19.5" customHeight="1">
      <c r="A48" s="215"/>
      <c r="B48" s="197" t="e">
        <f>#REF!</f>
        <v>#REF!</v>
      </c>
      <c r="C48" s="27" t="e">
        <f>VLOOKUP(B48,'Lista TG(S)'!$A$9:$F$72,2)</f>
        <v>#REF!</v>
      </c>
      <c r="D48" s="27" t="e">
        <f>VLOOKUP(B48,'Lista TG(S)'!$A$9:$F$72,3)</f>
        <v>#REF!</v>
      </c>
      <c r="E48" s="27" t="e">
        <f>VLOOKUP(B48,'Lista TG(S)'!$A$9:$F$72,4)</f>
        <v>#REF!</v>
      </c>
      <c r="F48" s="31" t="e">
        <f>VLOOKUP(B48,'Lista TG(S)'!$A$9:$F$72,5)</f>
        <v>#REF!</v>
      </c>
      <c r="G48" s="191" t="e">
        <f>VLOOKUP(B48,'Lista TG(S)'!$A$9:$F$72,6)</f>
        <v>#REF!</v>
      </c>
      <c r="H48" s="258">
        <f t="shared" si="2"/>
      </c>
      <c r="I48" s="7"/>
      <c r="J48" s="7"/>
      <c r="K48" s="7"/>
      <c r="L48" s="7"/>
    </row>
    <row r="49" spans="1:12" ht="19.5" customHeight="1">
      <c r="A49" s="215"/>
      <c r="B49" s="196" t="e">
        <f>#REF!</f>
        <v>#REF!</v>
      </c>
      <c r="C49" s="27" t="e">
        <f>VLOOKUP(B49,'Lista TG(S)'!$A$9:$F$72,2)</f>
        <v>#REF!</v>
      </c>
      <c r="D49" s="27" t="e">
        <f>VLOOKUP(B49,'Lista TG(S)'!$A$9:$F$72,3)</f>
        <v>#REF!</v>
      </c>
      <c r="E49" s="27" t="e">
        <f>VLOOKUP(B49,'Lista TG(S)'!$A$9:$F$72,4)</f>
        <v>#REF!</v>
      </c>
      <c r="F49" s="31" t="e">
        <f>VLOOKUP(B49,'Lista TG(S)'!$A$9:$F$72,5)</f>
        <v>#REF!</v>
      </c>
      <c r="G49" s="191" t="e">
        <f>VLOOKUP(B49,'Lista TG(S)'!$A$9:$F$72,6)</f>
        <v>#REF!</v>
      </c>
      <c r="H49" s="258">
        <f t="shared" si="2"/>
      </c>
      <c r="I49" s="7"/>
      <c r="J49" s="7"/>
      <c r="K49" s="7"/>
      <c r="L49" s="7"/>
    </row>
    <row r="50" spans="1:12" ht="19.5" customHeight="1">
      <c r="A50" s="215"/>
      <c r="B50" s="196" t="e">
        <f>#REF!</f>
        <v>#REF!</v>
      </c>
      <c r="C50" s="27" t="e">
        <f>VLOOKUP(B50,'Lista TG(S)'!$A$9:$F$72,2)</f>
        <v>#REF!</v>
      </c>
      <c r="D50" s="27" t="e">
        <f>VLOOKUP(B50,'Lista TG(S)'!$A$9:$F$72,3)</f>
        <v>#REF!</v>
      </c>
      <c r="E50" s="27" t="e">
        <f>VLOOKUP(B50,'Lista TG(S)'!$A$9:$F$72,4)</f>
        <v>#REF!</v>
      </c>
      <c r="F50" s="31" t="e">
        <f>VLOOKUP(B50,'Lista TG(S)'!$A$9:$F$72,5)</f>
        <v>#REF!</v>
      </c>
      <c r="G50" s="191" t="e">
        <f>VLOOKUP(B50,'Lista TG(S)'!$A$9:$F$72,6)</f>
        <v>#REF!</v>
      </c>
      <c r="H50" s="258">
        <f t="shared" si="2"/>
      </c>
      <c r="I50" s="7"/>
      <c r="J50" s="7"/>
      <c r="K50" s="7"/>
      <c r="L50" s="7"/>
    </row>
    <row r="51" spans="1:12" ht="19.5" customHeight="1">
      <c r="A51" s="215"/>
      <c r="B51" s="196" t="e">
        <f>#REF!</f>
        <v>#REF!</v>
      </c>
      <c r="C51" s="27" t="e">
        <f>VLOOKUP(B51,'Lista TG(S)'!$A$9:$F$72,2)</f>
        <v>#REF!</v>
      </c>
      <c r="D51" s="27" t="e">
        <f>VLOOKUP(B51,'Lista TG(S)'!$A$9:$F$72,3)</f>
        <v>#REF!</v>
      </c>
      <c r="E51" s="27" t="e">
        <f>VLOOKUP(B51,'Lista TG(S)'!$A$9:$F$72,4)</f>
        <v>#REF!</v>
      </c>
      <c r="F51" s="31" t="e">
        <f>VLOOKUP(B51,'Lista TG(S)'!$A$9:$F$72,5)</f>
        <v>#REF!</v>
      </c>
      <c r="G51" s="191" t="e">
        <f>VLOOKUP(B51,'Lista TG(S)'!$A$9:$F$72,6)</f>
        <v>#REF!</v>
      </c>
      <c r="H51" s="258">
        <f t="shared" si="2"/>
      </c>
      <c r="I51" s="7"/>
      <c r="J51" s="7"/>
      <c r="K51" s="7"/>
      <c r="L51" s="7"/>
    </row>
    <row r="52" spans="1:12" ht="19.5" customHeight="1">
      <c r="A52" s="215"/>
      <c r="B52" s="196" t="e">
        <f>#REF!</f>
        <v>#REF!</v>
      </c>
      <c r="C52" s="27" t="e">
        <f>VLOOKUP(B52,'Lista TG(S)'!$A$9:$F$72,2)</f>
        <v>#REF!</v>
      </c>
      <c r="D52" s="27" t="e">
        <f>VLOOKUP(B52,'Lista TG(S)'!$A$9:$F$72,3)</f>
        <v>#REF!</v>
      </c>
      <c r="E52" s="27" t="e">
        <f>VLOOKUP(B52,'Lista TG(S)'!$A$9:$F$72,4)</f>
        <v>#REF!</v>
      </c>
      <c r="F52" s="31" t="e">
        <f>VLOOKUP(B52,'Lista TG(S)'!$A$9:$F$72,5)</f>
        <v>#REF!</v>
      </c>
      <c r="G52" s="191" t="e">
        <f>VLOOKUP(B52,'Lista TG(S)'!$A$9:$F$72,6)</f>
        <v>#REF!</v>
      </c>
      <c r="H52" s="258">
        <f t="shared" si="2"/>
      </c>
      <c r="I52" s="7"/>
      <c r="J52" s="7"/>
      <c r="K52" s="7"/>
      <c r="L52" s="7"/>
    </row>
    <row r="53" spans="1:12" ht="19.5" customHeight="1">
      <c r="A53" s="215"/>
      <c r="B53" s="196" t="e">
        <f>#REF!</f>
        <v>#REF!</v>
      </c>
      <c r="C53" s="27" t="e">
        <f>VLOOKUP(B53,'Lista TG(S)'!$A$9:$F$72,2)</f>
        <v>#REF!</v>
      </c>
      <c r="D53" s="27" t="e">
        <f>VLOOKUP(B53,'Lista TG(S)'!$A$9:$F$72,3)</f>
        <v>#REF!</v>
      </c>
      <c r="E53" s="27" t="e">
        <f>VLOOKUP(B53,'Lista TG(S)'!$A$9:$F$72,4)</f>
        <v>#REF!</v>
      </c>
      <c r="F53" s="31" t="e">
        <f>VLOOKUP(B53,'Lista TG(S)'!$A$9:$F$72,5)</f>
        <v>#REF!</v>
      </c>
      <c r="G53" s="191" t="e">
        <f>VLOOKUP(B53,'Lista TG(S)'!$A$9:$F$72,6)</f>
        <v>#REF!</v>
      </c>
      <c r="H53" s="258">
        <f t="shared" si="2"/>
      </c>
      <c r="I53" s="7"/>
      <c r="J53" s="7"/>
      <c r="K53" s="7"/>
      <c r="L53" s="7"/>
    </row>
    <row r="54" spans="1:12" ht="19.5" customHeight="1">
      <c r="A54" s="215"/>
      <c r="B54" s="195" t="e">
        <f>#REF!</f>
        <v>#REF!</v>
      </c>
      <c r="C54" s="27" t="e">
        <f>VLOOKUP(B54,'Lista TG(S)'!$A$9:$F$72,2)</f>
        <v>#REF!</v>
      </c>
      <c r="D54" s="27" t="e">
        <f>VLOOKUP(B54,'Lista TG(S)'!$A$9:$F$72,3)</f>
        <v>#REF!</v>
      </c>
      <c r="E54" s="27" t="e">
        <f>VLOOKUP(B54,'Lista TG(S)'!$A$9:$F$72,4)</f>
        <v>#REF!</v>
      </c>
      <c r="F54" s="31" t="e">
        <f>VLOOKUP(B54,'Lista TG(S)'!$A$9:$F$72,5)</f>
        <v>#REF!</v>
      </c>
      <c r="G54" s="191" t="e">
        <f>VLOOKUP(B54,'Lista TG(S)'!$A$9:$F$72,6)</f>
        <v>#REF!</v>
      </c>
      <c r="H54" s="258">
        <f t="shared" si="2"/>
      </c>
      <c r="I54" s="7"/>
      <c r="J54" s="7"/>
      <c r="K54" s="7"/>
      <c r="L54" s="7"/>
    </row>
    <row r="55" spans="1:12" ht="19.5" customHeight="1">
      <c r="A55" s="215"/>
      <c r="B55" s="196" t="e">
        <f>#REF!</f>
        <v>#REF!</v>
      </c>
      <c r="C55" s="27" t="e">
        <f>VLOOKUP(B55,'Lista TG(S)'!$A$9:$F$72,2)</f>
        <v>#REF!</v>
      </c>
      <c r="D55" s="27" t="e">
        <f>VLOOKUP(B55,'Lista TG(S)'!$A$9:$F$72,3)</f>
        <v>#REF!</v>
      </c>
      <c r="E55" s="27" t="e">
        <f>VLOOKUP(B55,'Lista TG(S)'!$A$9:$F$72,4)</f>
        <v>#REF!</v>
      </c>
      <c r="F55" s="31" t="e">
        <f>VLOOKUP(B55,'Lista TG(S)'!$A$9:$F$72,5)</f>
        <v>#REF!</v>
      </c>
      <c r="G55" s="191" t="e">
        <f>VLOOKUP(B55,'Lista TG(S)'!$A$9:$F$72,6)</f>
        <v>#REF!</v>
      </c>
      <c r="H55" s="258">
        <f t="shared" si="2"/>
      </c>
      <c r="I55" s="7"/>
      <c r="J55" s="7"/>
      <c r="K55" s="7"/>
      <c r="L55" s="7"/>
    </row>
    <row r="56" spans="1:12" ht="19.5" customHeight="1">
      <c r="A56" s="215"/>
      <c r="B56" s="196" t="e">
        <f>#REF!</f>
        <v>#REF!</v>
      </c>
      <c r="C56" s="27" t="e">
        <f>VLOOKUP(B56,'Lista TG(S)'!$A$9:$F$72,2)</f>
        <v>#REF!</v>
      </c>
      <c r="D56" s="27" t="e">
        <f>VLOOKUP(B56,'Lista TG(S)'!$A$9:$F$72,3)</f>
        <v>#REF!</v>
      </c>
      <c r="E56" s="27" t="e">
        <f>VLOOKUP(B56,'Lista TG(S)'!$A$9:$F$72,4)</f>
        <v>#REF!</v>
      </c>
      <c r="F56" s="31" t="e">
        <f>VLOOKUP(B56,'Lista TG(S)'!$A$9:$F$72,5)</f>
        <v>#REF!</v>
      </c>
      <c r="G56" s="191" t="e">
        <f>VLOOKUP(B56,'Lista TG(S)'!$A$9:$F$72,6)</f>
        <v>#REF!</v>
      </c>
      <c r="H56" s="258">
        <f t="shared" si="2"/>
      </c>
      <c r="I56" s="7"/>
      <c r="J56" s="7"/>
      <c r="K56" s="7"/>
      <c r="L56" s="7"/>
    </row>
    <row r="57" spans="1:12" ht="19.5" customHeight="1">
      <c r="A57" s="215"/>
      <c r="B57" s="196" t="e">
        <f>#REF!</f>
        <v>#REF!</v>
      </c>
      <c r="C57" s="27" t="e">
        <f>VLOOKUP(B57,'Lista TG(S)'!$A$9:$F$72,2)</f>
        <v>#REF!</v>
      </c>
      <c r="D57" s="27" t="e">
        <f>VLOOKUP(B57,'Lista TG(S)'!$A$9:$F$72,3)</f>
        <v>#REF!</v>
      </c>
      <c r="E57" s="27" t="e">
        <f>VLOOKUP(B57,'Lista TG(S)'!$A$9:$F$72,4)</f>
        <v>#REF!</v>
      </c>
      <c r="F57" s="31" t="e">
        <f>VLOOKUP(B57,'Lista TG(S)'!$A$9:$F$72,5)</f>
        <v>#REF!</v>
      </c>
      <c r="G57" s="191" t="e">
        <f>VLOOKUP(B57,'Lista TG(S)'!$A$9:$F$72,6)</f>
        <v>#REF!</v>
      </c>
      <c r="H57" s="258">
        <f t="shared" si="2"/>
      </c>
      <c r="I57" s="7"/>
      <c r="J57" s="7"/>
      <c r="K57" s="7"/>
      <c r="L57" s="7"/>
    </row>
    <row r="58" spans="1:12" ht="19.5" customHeight="1">
      <c r="A58" s="217"/>
      <c r="B58" s="195" t="e">
        <f>#REF!</f>
        <v>#REF!</v>
      </c>
      <c r="C58" s="27" t="e">
        <f>VLOOKUP(B58,'Lista TG(S)'!$A$9:$F$72,2)</f>
        <v>#REF!</v>
      </c>
      <c r="D58" s="27" t="e">
        <f>VLOOKUP(B58,'Lista TG(S)'!$A$9:$F$72,3)</f>
        <v>#REF!</v>
      </c>
      <c r="E58" s="27" t="e">
        <f>VLOOKUP(B58,'Lista TG(S)'!$A$9:$F$72,4)</f>
        <v>#REF!</v>
      </c>
      <c r="F58" s="31" t="e">
        <f>VLOOKUP(B58,'Lista TG(S)'!$A$9:$F$72,5)</f>
        <v>#REF!</v>
      </c>
      <c r="G58" s="191" t="e">
        <f>VLOOKUP(B58,'Lista TG(S)'!$A$9:$F$72,6)</f>
        <v>#REF!</v>
      </c>
      <c r="H58" s="258">
        <f t="shared" si="2"/>
      </c>
      <c r="I58" s="7"/>
      <c r="J58" s="7"/>
      <c r="K58" s="7"/>
      <c r="L58" s="7"/>
    </row>
    <row r="59" spans="1:12" ht="19.5" customHeight="1">
      <c r="A59" s="217"/>
      <c r="B59" s="196" t="e">
        <f>#REF!</f>
        <v>#REF!</v>
      </c>
      <c r="C59" s="27" t="e">
        <f>VLOOKUP(B59,'Lista TG(S)'!$A$9:$F$72,2)</f>
        <v>#REF!</v>
      </c>
      <c r="D59" s="27" t="e">
        <f>VLOOKUP(B59,'Lista TG(S)'!$A$9:$F$72,3)</f>
        <v>#REF!</v>
      </c>
      <c r="E59" s="27" t="e">
        <f>VLOOKUP(B59,'Lista TG(S)'!$A$9:$F$72,4)</f>
        <v>#REF!</v>
      </c>
      <c r="F59" s="31" t="e">
        <f>VLOOKUP(B59,'Lista TG(S)'!$A$9:$F$72,5)</f>
        <v>#REF!</v>
      </c>
      <c r="G59" s="191" t="e">
        <f>VLOOKUP(B59,'Lista TG(S)'!$A$9:$F$72,6)</f>
        <v>#REF!</v>
      </c>
      <c r="H59" s="258">
        <f t="shared" si="2"/>
      </c>
      <c r="I59" s="7"/>
      <c r="J59" s="7"/>
      <c r="K59" s="7"/>
      <c r="L59" s="7"/>
    </row>
    <row r="60" spans="1:12" ht="19.5" customHeight="1">
      <c r="A60" s="217"/>
      <c r="B60" s="196" t="e">
        <f>#REF!</f>
        <v>#REF!</v>
      </c>
      <c r="C60" s="27" t="e">
        <f>VLOOKUP(B60,'Lista TG(S)'!$A$9:$F$72,2)</f>
        <v>#REF!</v>
      </c>
      <c r="D60" s="27" t="e">
        <f>VLOOKUP(B60,'Lista TG(S)'!$A$9:$F$72,3)</f>
        <v>#REF!</v>
      </c>
      <c r="E60" s="27" t="e">
        <f>VLOOKUP(B60,'Lista TG(S)'!$A$9:$F$72,4)</f>
        <v>#REF!</v>
      </c>
      <c r="F60" s="31" t="e">
        <f>VLOOKUP(B60,'Lista TG(S)'!$A$9:$F$72,5)</f>
        <v>#REF!</v>
      </c>
      <c r="G60" s="191" t="e">
        <f>VLOOKUP(B60,'Lista TG(S)'!$A$9:$F$72,6)</f>
        <v>#REF!</v>
      </c>
      <c r="H60" s="258">
        <f t="shared" si="2"/>
      </c>
      <c r="I60" s="7"/>
      <c r="J60" s="7"/>
      <c r="K60" s="7"/>
      <c r="L60" s="7"/>
    </row>
    <row r="61" spans="1:12" ht="19.5" customHeight="1">
      <c r="A61" s="217"/>
      <c r="B61" s="197" t="e">
        <f>#REF!</f>
        <v>#REF!</v>
      </c>
      <c r="C61" s="27" t="e">
        <f>VLOOKUP(B61,'Lista TG(S)'!$A$9:$F$72,2)</f>
        <v>#REF!</v>
      </c>
      <c r="D61" s="27" t="e">
        <f>VLOOKUP(B61,'Lista TG(S)'!$A$9:$F$72,3)</f>
        <v>#REF!</v>
      </c>
      <c r="E61" s="27" t="e">
        <f>VLOOKUP(B61,'Lista TG(S)'!$A$9:$F$72,4)</f>
        <v>#REF!</v>
      </c>
      <c r="F61" s="31" t="e">
        <f>VLOOKUP(B61,'Lista TG(S)'!$A$9:$F$72,5)</f>
        <v>#REF!</v>
      </c>
      <c r="G61" s="191" t="e">
        <f>VLOOKUP(B61,'Lista TG(S)'!$A$9:$F$72,6)</f>
        <v>#REF!</v>
      </c>
      <c r="H61" s="258">
        <f t="shared" si="2"/>
      </c>
      <c r="I61" s="7"/>
      <c r="J61" s="7"/>
      <c r="K61" s="7"/>
      <c r="L61" s="7"/>
    </row>
    <row r="62" spans="1:12" ht="19.5" customHeight="1">
      <c r="A62" s="217"/>
      <c r="B62" s="196" t="e">
        <f>#REF!</f>
        <v>#REF!</v>
      </c>
      <c r="C62" s="27" t="e">
        <f>VLOOKUP(B62,'Lista TG(S)'!$A$9:$F$72,2)</f>
        <v>#REF!</v>
      </c>
      <c r="D62" s="27" t="e">
        <f>VLOOKUP(B62,'Lista TG(S)'!$A$9:$F$72,3)</f>
        <v>#REF!</v>
      </c>
      <c r="E62" s="27" t="e">
        <f>VLOOKUP(B62,'Lista TG(S)'!$A$9:$F$72,4)</f>
        <v>#REF!</v>
      </c>
      <c r="F62" s="31" t="e">
        <f>VLOOKUP(B62,'Lista TG(S)'!$A$9:$F$72,5)</f>
        <v>#REF!</v>
      </c>
      <c r="G62" s="191" t="e">
        <f>VLOOKUP(B62,'Lista TG(S)'!$A$9:$F$72,6)</f>
        <v>#REF!</v>
      </c>
      <c r="H62" s="258">
        <f t="shared" si="2"/>
      </c>
      <c r="I62" s="7"/>
      <c r="J62" s="7"/>
      <c r="K62" s="7"/>
      <c r="L62" s="7"/>
    </row>
    <row r="63" spans="1:12" ht="19.5" customHeight="1">
      <c r="A63" s="217"/>
      <c r="B63" s="196" t="e">
        <f>#REF!</f>
        <v>#REF!</v>
      </c>
      <c r="C63" s="27" t="e">
        <f>VLOOKUP(B63,'Lista TG(S)'!$A$9:$F$72,2)</f>
        <v>#REF!</v>
      </c>
      <c r="D63" s="27" t="e">
        <f>VLOOKUP(B63,'Lista TG(S)'!$A$9:$F$72,3)</f>
        <v>#REF!</v>
      </c>
      <c r="E63" s="27" t="e">
        <f>VLOOKUP(B63,'Lista TG(S)'!$A$9:$F$72,4)</f>
        <v>#REF!</v>
      </c>
      <c r="F63" s="31" t="e">
        <f>VLOOKUP(B63,'Lista TG(S)'!$A$9:$F$72,5)</f>
        <v>#REF!</v>
      </c>
      <c r="G63" s="191" t="e">
        <f>VLOOKUP(B63,'Lista TG(S)'!$A$9:$F$72,6)</f>
        <v>#REF!</v>
      </c>
      <c r="H63" s="258">
        <f t="shared" si="2"/>
      </c>
      <c r="I63" s="7"/>
      <c r="J63" s="7"/>
      <c r="K63" s="7"/>
      <c r="L63" s="7"/>
    </row>
    <row r="64" spans="1:12" ht="19.5" customHeight="1">
      <c r="A64" s="217"/>
      <c r="B64" s="196" t="e">
        <f>#REF!</f>
        <v>#REF!</v>
      </c>
      <c r="C64" s="27" t="e">
        <f>VLOOKUP(B64,'Lista TG(S)'!$A$9:$F$72,2)</f>
        <v>#REF!</v>
      </c>
      <c r="D64" s="27" t="e">
        <f>VLOOKUP(B64,'Lista TG(S)'!$A$9:$F$72,3)</f>
        <v>#REF!</v>
      </c>
      <c r="E64" s="27" t="e">
        <f>VLOOKUP(B64,'Lista TG(S)'!$A$9:$F$72,4)</f>
        <v>#REF!</v>
      </c>
      <c r="F64" s="31" t="e">
        <f>VLOOKUP(B64,'Lista TG(S)'!$A$9:$F$72,5)</f>
        <v>#REF!</v>
      </c>
      <c r="G64" s="191" t="e">
        <f>VLOOKUP(B64,'Lista TG(S)'!$A$9:$F$72,6)</f>
        <v>#REF!</v>
      </c>
      <c r="H64" s="258">
        <f t="shared" si="2"/>
      </c>
      <c r="I64" s="7"/>
      <c r="J64" s="7"/>
      <c r="K64" s="7"/>
      <c r="L64" s="7"/>
    </row>
    <row r="65" spans="1:12" ht="19.5" customHeight="1">
      <c r="A65" s="217"/>
      <c r="B65" s="196" t="e">
        <f>#REF!</f>
        <v>#REF!</v>
      </c>
      <c r="C65" s="27" t="e">
        <f>VLOOKUP(B65,'Lista TG(S)'!$A$9:$F$72,2)</f>
        <v>#REF!</v>
      </c>
      <c r="D65" s="27" t="e">
        <f>VLOOKUP(B65,'Lista TG(S)'!$A$9:$F$72,3)</f>
        <v>#REF!</v>
      </c>
      <c r="E65" s="27" t="e">
        <f>VLOOKUP(B65,'Lista TG(S)'!$A$9:$F$72,4)</f>
        <v>#REF!</v>
      </c>
      <c r="F65" s="31" t="e">
        <f>VLOOKUP(B65,'Lista TG(S)'!$A$9:$F$72,5)</f>
        <v>#REF!</v>
      </c>
      <c r="G65" s="191" t="e">
        <f>VLOOKUP(B65,'Lista TG(S)'!$A$9:$F$72,6)</f>
        <v>#REF!</v>
      </c>
      <c r="H65" s="258">
        <f t="shared" si="2"/>
      </c>
      <c r="I65" s="7"/>
      <c r="J65" s="7"/>
      <c r="K65" s="7"/>
      <c r="L65" s="7"/>
    </row>
    <row r="66" spans="1:12" ht="19.5" customHeight="1">
      <c r="A66" s="217"/>
      <c r="B66" s="195" t="e">
        <f>#REF!</f>
        <v>#REF!</v>
      </c>
      <c r="C66" s="27" t="e">
        <f>VLOOKUP(B66,'Lista TG(S)'!$A$9:$F$72,2)</f>
        <v>#REF!</v>
      </c>
      <c r="D66" s="27" t="e">
        <f>VLOOKUP(B66,'Lista TG(S)'!$A$9:$F$72,3)</f>
        <v>#REF!</v>
      </c>
      <c r="E66" s="27" t="e">
        <f>VLOOKUP(B66,'Lista TG(S)'!$A$9:$F$72,4)</f>
        <v>#REF!</v>
      </c>
      <c r="F66" s="31" t="e">
        <f>VLOOKUP(B66,'Lista TG(S)'!$A$9:$F$72,5)</f>
        <v>#REF!</v>
      </c>
      <c r="G66" s="191" t="e">
        <f>VLOOKUP(B66,'Lista TG(S)'!$A$9:$F$72,6)</f>
        <v>#REF!</v>
      </c>
      <c r="H66" s="258">
        <f t="shared" si="2"/>
      </c>
      <c r="I66" s="7"/>
      <c r="J66" s="7"/>
      <c r="K66" s="7"/>
      <c r="L66" s="7"/>
    </row>
    <row r="67" spans="1:12" ht="19.5" customHeight="1">
      <c r="A67" s="217"/>
      <c r="B67" s="196" t="e">
        <f>#REF!</f>
        <v>#REF!</v>
      </c>
      <c r="C67" s="27" t="e">
        <f>VLOOKUP(B67,'Lista TG(S)'!$A$9:$F$72,2)</f>
        <v>#REF!</v>
      </c>
      <c r="D67" s="27" t="e">
        <f>VLOOKUP(B67,'Lista TG(S)'!$A$9:$F$72,3)</f>
        <v>#REF!</v>
      </c>
      <c r="E67" s="27" t="e">
        <f>VLOOKUP(B67,'Lista TG(S)'!$A$9:$F$72,4)</f>
        <v>#REF!</v>
      </c>
      <c r="F67" s="31" t="e">
        <f>VLOOKUP(B67,'Lista TG(S)'!$A$9:$F$72,5)</f>
        <v>#REF!</v>
      </c>
      <c r="G67" s="191" t="e">
        <f>VLOOKUP(B67,'Lista TG(S)'!$A$9:$F$72,6)</f>
        <v>#REF!</v>
      </c>
      <c r="H67" s="258">
        <f t="shared" si="2"/>
      </c>
      <c r="I67" s="7"/>
      <c r="J67" s="7"/>
      <c r="K67" s="7"/>
      <c r="L67" s="7"/>
    </row>
    <row r="68" spans="1:12" ht="19.5" customHeight="1">
      <c r="A68" s="217"/>
      <c r="B68" s="196" t="e">
        <f>#REF!</f>
        <v>#REF!</v>
      </c>
      <c r="C68" s="27" t="e">
        <f>VLOOKUP(B68,'Lista TG(S)'!$A$9:$F$72,2)</f>
        <v>#REF!</v>
      </c>
      <c r="D68" s="27" t="e">
        <f>VLOOKUP(B68,'Lista TG(S)'!$A$9:$F$72,3)</f>
        <v>#REF!</v>
      </c>
      <c r="E68" s="27" t="e">
        <f>VLOOKUP(B68,'Lista TG(S)'!$A$9:$F$72,4)</f>
        <v>#REF!</v>
      </c>
      <c r="F68" s="31" t="e">
        <f>VLOOKUP(B68,'Lista TG(S)'!$A$9:$F$72,5)</f>
        <v>#REF!</v>
      </c>
      <c r="G68" s="191" t="e">
        <f>VLOOKUP(B68,'Lista TG(S)'!$A$9:$F$72,6)</f>
        <v>#REF!</v>
      </c>
      <c r="H68" s="258">
        <f t="shared" si="2"/>
      </c>
      <c r="I68" s="7"/>
      <c r="J68" s="7"/>
      <c r="K68" s="7"/>
      <c r="L68" s="7"/>
    </row>
    <row r="69" spans="1:12" ht="19.5" customHeight="1">
      <c r="A69" s="217"/>
      <c r="B69" s="196" t="e">
        <f>#REF!</f>
        <v>#REF!</v>
      </c>
      <c r="C69" s="27" t="e">
        <f>VLOOKUP(B69,'Lista TG(S)'!$A$9:$F$72,2)</f>
        <v>#REF!</v>
      </c>
      <c r="D69" s="27" t="e">
        <f>VLOOKUP(B69,'Lista TG(S)'!$A$9:$F$72,3)</f>
        <v>#REF!</v>
      </c>
      <c r="E69" s="27" t="e">
        <f>VLOOKUP(B69,'Lista TG(S)'!$A$9:$F$72,4)</f>
        <v>#REF!</v>
      </c>
      <c r="F69" s="31" t="e">
        <f>VLOOKUP(B69,'Lista TG(S)'!$A$9:$F$72,5)</f>
        <v>#REF!</v>
      </c>
      <c r="G69" s="191" t="e">
        <f>VLOOKUP(B69,'Lista TG(S)'!$A$9:$F$72,6)</f>
        <v>#REF!</v>
      </c>
      <c r="H69" s="258">
        <f t="shared" si="2"/>
      </c>
      <c r="I69" s="7"/>
      <c r="J69" s="7"/>
      <c r="K69" s="7"/>
      <c r="L69" s="7"/>
    </row>
    <row r="70" spans="1:12" ht="19.5" customHeight="1">
      <c r="A70" s="217"/>
      <c r="B70" s="195" t="e">
        <f>#REF!</f>
        <v>#REF!</v>
      </c>
      <c r="C70" s="27" t="e">
        <f>VLOOKUP(B70,'Lista TG(S)'!$A$9:$F$72,2)</f>
        <v>#REF!</v>
      </c>
      <c r="D70" s="27" t="e">
        <f>VLOOKUP(B70,'Lista TG(S)'!$A$9:$F$72,3)</f>
        <v>#REF!</v>
      </c>
      <c r="E70" s="27" t="e">
        <f>VLOOKUP(B70,'Lista TG(S)'!$A$9:$F$72,4)</f>
        <v>#REF!</v>
      </c>
      <c r="F70" s="31" t="e">
        <f>VLOOKUP(B70,'Lista TG(S)'!$A$9:$F$72,5)</f>
        <v>#REF!</v>
      </c>
      <c r="G70" s="191" t="e">
        <f>VLOOKUP(B70,'Lista TG(S)'!$A$9:$F$72,6)</f>
        <v>#REF!</v>
      </c>
      <c r="H70" s="258">
        <f t="shared" si="2"/>
      </c>
      <c r="I70" s="7"/>
      <c r="J70" s="7"/>
      <c r="K70" s="7"/>
      <c r="L70" s="7"/>
    </row>
    <row r="71" spans="1:12" ht="19.5" customHeight="1">
      <c r="A71" s="217"/>
      <c r="B71" s="196" t="e">
        <f>#REF!</f>
        <v>#REF!</v>
      </c>
      <c r="C71" s="27" t="e">
        <f>VLOOKUP(B71,'Lista TG(S)'!$A$9:$F$72,2)</f>
        <v>#REF!</v>
      </c>
      <c r="D71" s="27" t="e">
        <f>VLOOKUP(B71,'Lista TG(S)'!$A$9:$F$72,3)</f>
        <v>#REF!</v>
      </c>
      <c r="E71" s="27" t="e">
        <f>VLOOKUP(B71,'Lista TG(S)'!$A$9:$F$72,4)</f>
        <v>#REF!</v>
      </c>
      <c r="F71" s="31" t="e">
        <f>VLOOKUP(B71,'Lista TG(S)'!$A$9:$F$72,5)</f>
        <v>#REF!</v>
      </c>
      <c r="G71" s="191" t="e">
        <f>VLOOKUP(B71,'Lista TG(S)'!$A$9:$F$72,6)</f>
        <v>#REF!</v>
      </c>
      <c r="H71" s="258">
        <f t="shared" si="2"/>
      </c>
      <c r="I71" s="7"/>
      <c r="J71" s="7"/>
      <c r="K71" s="7"/>
      <c r="L71" s="7"/>
    </row>
    <row r="72" spans="1:12" ht="19.5" customHeight="1" thickBot="1">
      <c r="A72" s="218"/>
      <c r="B72" s="197" t="e">
        <f>#REF!</f>
        <v>#REF!</v>
      </c>
      <c r="C72" s="54" t="e">
        <f>VLOOKUP(B72,'Lista TG(S)'!$A$9:$F$72,2)</f>
        <v>#REF!</v>
      </c>
      <c r="D72" s="54" t="e">
        <f>VLOOKUP(B72,'Lista TG(S)'!$A$9:$F$72,3)</f>
        <v>#REF!</v>
      </c>
      <c r="E72" s="54" t="e">
        <f>VLOOKUP(B72,'Lista TG(S)'!$A$9:$F$72,4)</f>
        <v>#REF!</v>
      </c>
      <c r="F72" s="248" t="e">
        <f>VLOOKUP(B72,'Lista TG(S)'!$A$9:$F$72,5)</f>
        <v>#REF!</v>
      </c>
      <c r="G72" s="249" t="e">
        <f>VLOOKUP(B72,'Lista TG(S)'!$A$9:$F$72,6)</f>
        <v>#REF!</v>
      </c>
      <c r="H72" s="259">
        <f t="shared" si="2"/>
      </c>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sheetProtection/>
  <printOptions/>
  <pageMargins left="0.35433070866141736" right="0.35433070866141736" top="0.5905511811023623" bottom="0.5905511811023623" header="0" footer="0"/>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L80"/>
  <sheetViews>
    <sheetView showZeros="0" zoomScalePageLayoutView="0" workbookViewId="0" topLeftCell="A1">
      <selection activeCell="I7" sqref="I7"/>
    </sheetView>
  </sheetViews>
  <sheetFormatPr defaultColWidth="9.140625" defaultRowHeight="12.75"/>
  <cols>
    <col min="1" max="1" width="5.7109375" style="0" customWidth="1"/>
    <col min="2" max="2" width="2.710937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WTK-5</v>
      </c>
      <c r="B1" s="19"/>
      <c r="C1" s="4"/>
      <c r="D1" s="20" t="s">
        <v>17</v>
      </c>
      <c r="E1" s="13">
        <f>Tytuł!$C$14</f>
        <v>0</v>
      </c>
      <c r="F1" s="13"/>
      <c r="G1" s="4"/>
      <c r="H1" s="4"/>
      <c r="I1" s="4"/>
      <c r="J1" s="4"/>
      <c r="K1" s="4"/>
      <c r="L1" s="4"/>
    </row>
    <row r="2" spans="1:12" ht="12.75">
      <c r="A2" s="4"/>
      <c r="B2" s="4"/>
      <c r="C2" s="4"/>
      <c r="D2" s="20" t="s">
        <v>4</v>
      </c>
      <c r="E2" s="13" t="str">
        <f>Tytuł!$G$10</f>
        <v>Skrzaty</v>
      </c>
      <c r="F2" s="13"/>
      <c r="G2" s="4"/>
      <c r="H2" s="4"/>
      <c r="I2" s="4"/>
      <c r="J2" s="4"/>
      <c r="K2" s="4"/>
      <c r="L2" s="4"/>
    </row>
    <row r="3" spans="1:12" ht="12.75">
      <c r="A3" s="20"/>
      <c r="B3" s="20"/>
      <c r="C3" s="20"/>
      <c r="D3" s="20" t="s">
        <v>5</v>
      </c>
      <c r="E3" s="13" t="str">
        <f>Tytuł!$G$12</f>
        <v>Warszawa</v>
      </c>
      <c r="F3" s="13"/>
      <c r="G3" s="21"/>
      <c r="H3" s="4"/>
      <c r="I3" s="4"/>
      <c r="J3" s="4"/>
      <c r="K3" s="4"/>
      <c r="L3" s="4"/>
    </row>
    <row r="4" spans="1:12" ht="12.75">
      <c r="A4" s="20"/>
      <c r="B4" s="20"/>
      <c r="C4" s="193"/>
      <c r="D4" s="20" t="s">
        <v>6</v>
      </c>
      <c r="E4" s="13" t="str">
        <f>Tytuł!$G$14</f>
        <v>6-8.08.2014</v>
      </c>
      <c r="F4" s="13"/>
      <c r="G4" s="21"/>
      <c r="H4" s="4"/>
      <c r="I4" s="4"/>
      <c r="J4" s="4"/>
      <c r="K4" s="4"/>
      <c r="L4" s="4"/>
    </row>
    <row r="5" spans="1:12" ht="12.75">
      <c r="A5" s="4"/>
      <c r="B5" s="4"/>
      <c r="C5" s="193" t="s">
        <v>60</v>
      </c>
      <c r="D5" s="257"/>
      <c r="E5" s="4"/>
      <c r="F5" s="4"/>
      <c r="G5" s="4"/>
      <c r="H5" s="4"/>
      <c r="I5" s="4"/>
      <c r="J5" s="4"/>
      <c r="K5" s="4"/>
      <c r="L5" s="4"/>
    </row>
    <row r="6" spans="1:12" ht="15">
      <c r="A6" s="22" t="s">
        <v>54</v>
      </c>
      <c r="B6" s="22"/>
      <c r="C6" s="3"/>
      <c r="D6" s="64"/>
      <c r="E6" s="3"/>
      <c r="F6" s="3"/>
      <c r="G6" s="3"/>
      <c r="H6" s="3"/>
      <c r="I6" s="4"/>
      <c r="J6" s="4"/>
      <c r="K6" s="4"/>
      <c r="L6" s="4"/>
    </row>
    <row r="7" spans="1:12" ht="13.5" thickBot="1">
      <c r="A7" s="252" t="s">
        <v>19</v>
      </c>
      <c r="B7" s="4"/>
      <c r="C7" s="4"/>
      <c r="D7" s="4"/>
      <c r="E7" s="4"/>
      <c r="F7" s="4"/>
      <c r="G7" s="4"/>
      <c r="H7" s="4"/>
      <c r="I7" s="4"/>
      <c r="J7" s="4"/>
      <c r="K7" s="4"/>
      <c r="L7" s="4"/>
    </row>
    <row r="8" spans="1:12" ht="19.5" customHeight="1">
      <c r="A8" s="24" t="s">
        <v>55</v>
      </c>
      <c r="B8" s="194" t="s">
        <v>8</v>
      </c>
      <c r="C8" s="25" t="s">
        <v>9</v>
      </c>
      <c r="D8" s="25" t="s">
        <v>10</v>
      </c>
      <c r="E8" s="25" t="s">
        <v>11</v>
      </c>
      <c r="F8" s="25" t="s">
        <v>12</v>
      </c>
      <c r="G8" s="25" t="s">
        <v>13</v>
      </c>
      <c r="H8" s="26" t="s">
        <v>53</v>
      </c>
      <c r="I8" s="4"/>
      <c r="J8" s="4"/>
      <c r="K8" s="4"/>
      <c r="L8" s="4"/>
    </row>
    <row r="9" spans="1:12" ht="19.5" customHeight="1">
      <c r="A9" s="189">
        <v>1</v>
      </c>
      <c r="B9" s="195">
        <f>'32(S)'!P40</f>
      </c>
      <c r="C9" s="27" t="e">
        <f>VLOOKUP(B9,'Lista TG(S)'!$A$9:$F$72,2)</f>
        <v>#N/A</v>
      </c>
      <c r="D9" s="27" t="e">
        <f>VLOOKUP(B9,'Lista TG(S)'!$A$9:$F$72,3)</f>
        <v>#N/A</v>
      </c>
      <c r="E9" s="27" t="e">
        <f>VLOOKUP(B9,'Lista TG(S)'!$A$9:$F$72,4)</f>
        <v>#N/A</v>
      </c>
      <c r="F9" s="31" t="e">
        <f>VLOOKUP(B9,'Lista TG(S)'!$A$9:$F$72,5)</f>
        <v>#N/A</v>
      </c>
      <c r="G9" s="191" t="e">
        <f>VLOOKUP(B9,'Lista TG(S)'!$A$9:$F$72,6)</f>
        <v>#N/A</v>
      </c>
      <c r="H9" s="258">
        <f>IF((D5=1),"180",IF((D5=2),"100",IF((D5=3),"64",IF((D5=4),"48",IF((D5=5),"24","")))))</f>
      </c>
      <c r="I9" s="4"/>
      <c r="J9" s="4"/>
      <c r="K9" s="4"/>
      <c r="L9" s="4"/>
    </row>
    <row r="10" spans="1:12" ht="19.5" customHeight="1">
      <c r="A10" s="190">
        <v>2</v>
      </c>
      <c r="B10" s="196">
        <f>'32(S)'!Q40</f>
      </c>
      <c r="C10" s="27" t="e">
        <f>VLOOKUP(B10,'Lista TG(S)'!$A$9:$F$72,2)</f>
        <v>#N/A</v>
      </c>
      <c r="D10" s="27" t="e">
        <f>VLOOKUP(B10,'Lista TG(S)'!$A$9:$F$72,3)</f>
        <v>#N/A</v>
      </c>
      <c r="E10" s="27" t="e">
        <f>VLOOKUP(B10,'Lista TG(S)'!$A$9:$F$72,4)</f>
        <v>#N/A</v>
      </c>
      <c r="F10" s="31" t="e">
        <f>VLOOKUP(B10,'Lista TG(S)'!$A$9:$F$72,5)</f>
        <v>#N/A</v>
      </c>
      <c r="G10" s="191" t="e">
        <f>VLOOKUP(B10,'Lista TG(S)'!$A$9:$F$72,6)</f>
        <v>#N/A</v>
      </c>
      <c r="H10" s="258">
        <f>IF((D5=1),"120",IF((D5=2),"64",IF((D5=3),"48",IF((D5=4),"36",IF((D5=5),"20","")))))</f>
      </c>
      <c r="I10" s="4"/>
      <c r="J10" s="4"/>
      <c r="K10" s="4"/>
      <c r="L10" s="4"/>
    </row>
    <row r="11" spans="1:12" ht="19.5" customHeight="1">
      <c r="A11" s="214" t="s">
        <v>56</v>
      </c>
      <c r="B11" s="196">
        <f>'32(S)'!Q24</f>
      </c>
      <c r="C11" s="27" t="e">
        <f>VLOOKUP(B11,'Lista TG(S)'!$A$9:$F$72,2)</f>
        <v>#N/A</v>
      </c>
      <c r="D11" s="27" t="e">
        <f>VLOOKUP(B11,'Lista TG(S)'!$A$9:$F$72,3)</f>
        <v>#N/A</v>
      </c>
      <c r="E11" s="27" t="e">
        <f>VLOOKUP(B11,'Lista TG(S)'!$A$9:$F$72,4)</f>
        <v>#N/A</v>
      </c>
      <c r="F11" s="31" t="e">
        <f>VLOOKUP(B11,'Lista TG(S)'!$A$9:$F$72,5)</f>
        <v>#N/A</v>
      </c>
      <c r="G11" s="191" t="e">
        <f>VLOOKUP(B11,'Lista TG(S)'!$A$9:$F$72,6)</f>
        <v>#N/A</v>
      </c>
      <c r="H11" s="258">
        <f>IF((D$5=1),"64",IF((D$5=2),"48",IF((D$5=3),"36",IF((D$5=4),"28",IF((D$5=5),"16","")))))</f>
      </c>
      <c r="I11" s="4"/>
      <c r="J11" s="4"/>
      <c r="K11" s="4"/>
      <c r="L11" s="4"/>
    </row>
    <row r="12" spans="1:12" ht="19.5" customHeight="1">
      <c r="A12" s="216"/>
      <c r="B12" s="196">
        <f>'32(S)'!Q56</f>
      </c>
      <c r="C12" s="27" t="e">
        <f>VLOOKUP(B12,'Lista TG(S)'!$A$9:$F$72,2)</f>
        <v>#N/A</v>
      </c>
      <c r="D12" s="27" t="e">
        <f>VLOOKUP(B12,'Lista TG(S)'!$A$9:$F$72,3)</f>
        <v>#N/A</v>
      </c>
      <c r="E12" s="27" t="e">
        <f>VLOOKUP(B12,'Lista TG(S)'!$A$9:$F$72,4)</f>
        <v>#N/A</v>
      </c>
      <c r="F12" s="31" t="e">
        <f>VLOOKUP(B12,'Lista TG(S)'!$A$9:$F$72,5)</f>
        <v>#N/A</v>
      </c>
      <c r="G12" s="191" t="e">
        <f>VLOOKUP(B12,'Lista TG(S)'!$A$9:$F$72,6)</f>
        <v>#N/A</v>
      </c>
      <c r="H12" s="258">
        <f>IF((D$5=1),"64",IF((D$5=2),"48",IF((D$5=3),"36",IF((D$5=4),"28",IF((D$5=5),"16","")))))</f>
      </c>
      <c r="I12" s="4"/>
      <c r="J12" s="4"/>
      <c r="K12" s="4"/>
      <c r="L12" s="4"/>
    </row>
    <row r="13" spans="1:12" ht="19.5" customHeight="1">
      <c r="A13" s="214" t="s">
        <v>57</v>
      </c>
      <c r="B13" s="195">
        <f>'32(S)'!O16</f>
      </c>
      <c r="C13" s="27" t="e">
        <f>VLOOKUP(B13,'Lista TG(S)'!$A$9:$F$72,2)</f>
        <v>#N/A</v>
      </c>
      <c r="D13" s="27" t="e">
        <f>VLOOKUP(B13,'Lista TG(S)'!$A$9:$F$72,3)</f>
        <v>#N/A</v>
      </c>
      <c r="E13" s="27" t="e">
        <f>VLOOKUP(B13,'Lista TG(S)'!$A$9:$F$72,4)</f>
        <v>#N/A</v>
      </c>
      <c r="F13" s="31" t="e">
        <f>VLOOKUP(B13,'Lista TG(S)'!$A$9:$F$72,5)</f>
        <v>#N/A</v>
      </c>
      <c r="G13" s="191" t="e">
        <f>VLOOKUP(B13,'Lista TG(S)'!$A$9:$F$72,6)</f>
        <v>#N/A</v>
      </c>
      <c r="H13" s="258">
        <f>IF((D$5=1),"48",IF((D$5=2),"32",IF((D$5=3),"24",IF((D$5=4),"20",IF((D$5=5),"12","")))))</f>
      </c>
      <c r="I13" s="4"/>
      <c r="J13" s="4"/>
      <c r="K13" s="4"/>
      <c r="L13" s="4"/>
    </row>
    <row r="14" spans="1:12" ht="19.5" customHeight="1">
      <c r="A14" s="215"/>
      <c r="B14" s="196">
        <f>'32(S)'!O32</f>
      </c>
      <c r="C14" s="27" t="e">
        <f>VLOOKUP(B14,'Lista TG(S)'!$A$9:$F$72,2)</f>
        <v>#N/A</v>
      </c>
      <c r="D14" s="27" t="e">
        <f>VLOOKUP(B14,'Lista TG(S)'!$A$9:$F$72,3)</f>
        <v>#N/A</v>
      </c>
      <c r="E14" s="27" t="e">
        <f>VLOOKUP(B14,'Lista TG(S)'!$A$9:$F$72,4)</f>
        <v>#N/A</v>
      </c>
      <c r="F14" s="31" t="e">
        <f>VLOOKUP(B14,'Lista TG(S)'!$A$9:$F$72,5)</f>
        <v>#N/A</v>
      </c>
      <c r="G14" s="191" t="e">
        <f>VLOOKUP(B14,'Lista TG(S)'!$A$9:$F$72,6)</f>
        <v>#N/A</v>
      </c>
      <c r="H14" s="258">
        <f>IF((D$5=1),"48",IF((D$5=2),"32",IF((D$5=3),"24",IF((D$5=4),"20",IF((D$5=5),"12","")))))</f>
      </c>
      <c r="I14" s="4"/>
      <c r="J14" s="4"/>
      <c r="K14" s="4"/>
      <c r="L14" s="4"/>
    </row>
    <row r="15" spans="1:12" ht="19.5" customHeight="1">
      <c r="A15" s="215"/>
      <c r="B15" s="196">
        <f>'32(S)'!O48</f>
      </c>
      <c r="C15" s="27" t="e">
        <f>VLOOKUP(B15,'Lista TG(S)'!$A$9:$F$72,2)</f>
        <v>#N/A</v>
      </c>
      <c r="D15" s="27" t="e">
        <f>VLOOKUP(B15,'Lista TG(S)'!$A$9:$F$72,3)</f>
        <v>#N/A</v>
      </c>
      <c r="E15" s="27" t="e">
        <f>VLOOKUP(B15,'Lista TG(S)'!$A$9:$F$72,4)</f>
        <v>#N/A</v>
      </c>
      <c r="F15" s="31" t="e">
        <f>VLOOKUP(B15,'Lista TG(S)'!$A$9:$F$72,5)</f>
        <v>#N/A</v>
      </c>
      <c r="G15" s="191" t="e">
        <f>VLOOKUP(B15,'Lista TG(S)'!$A$9:$F$72,6)</f>
        <v>#N/A</v>
      </c>
      <c r="H15" s="258">
        <f>IF((D$5=1),"48",IF((D$5=2),"32",IF((D$5=3),"24",IF((D$5=4),"20",IF((D$5=5),"12","")))))</f>
      </c>
      <c r="I15" s="4"/>
      <c r="J15" s="4"/>
      <c r="K15" s="4"/>
      <c r="L15" s="4"/>
    </row>
    <row r="16" spans="1:12" ht="19.5" customHeight="1">
      <c r="A16" s="216"/>
      <c r="B16" s="197">
        <f>'32(S)'!O64</f>
      </c>
      <c r="C16" s="27" t="e">
        <f>VLOOKUP(B16,'Lista TG(S)'!$A$9:$F$72,2)</f>
        <v>#N/A</v>
      </c>
      <c r="D16" s="27" t="e">
        <f>VLOOKUP(B16,'Lista TG(S)'!$A$9:$F$72,3)</f>
        <v>#N/A</v>
      </c>
      <c r="E16" s="27" t="e">
        <f>VLOOKUP(B16,'Lista TG(S)'!$A$9:$F$72,4)</f>
        <v>#N/A</v>
      </c>
      <c r="F16" s="31" t="e">
        <f>VLOOKUP(B16,'Lista TG(S)'!$A$9:$F$72,5)</f>
        <v>#N/A</v>
      </c>
      <c r="G16" s="191" t="e">
        <f>VLOOKUP(B16,'Lista TG(S)'!$A$9:$F$72,6)</f>
        <v>#N/A</v>
      </c>
      <c r="H16" s="258">
        <f>IF((D$5=1),"48",IF((D$5=2),"32",IF((D$5=3),"24",IF((D$5=4),"20",IF((D$5=5),"12","")))))</f>
      </c>
      <c r="I16" s="4"/>
      <c r="J16" s="4"/>
      <c r="K16" s="4"/>
      <c r="L16" s="4"/>
    </row>
    <row r="17" spans="1:12" ht="19.5" customHeight="1">
      <c r="A17" s="214" t="s">
        <v>58</v>
      </c>
      <c r="B17" s="196">
        <f>'32(S)'!M12</f>
      </c>
      <c r="C17" s="27" t="e">
        <f>VLOOKUP(B17,'Lista TG(S)'!$A$9:$F$72,2)</f>
        <v>#N/A</v>
      </c>
      <c r="D17" s="27" t="e">
        <f>VLOOKUP(B17,'Lista TG(S)'!$A$9:$F$72,3)</f>
        <v>#N/A</v>
      </c>
      <c r="E17" s="27" t="e">
        <f>VLOOKUP(B17,'Lista TG(S)'!$A$9:$F$72,4)</f>
        <v>#N/A</v>
      </c>
      <c r="F17" s="31" t="e">
        <f>VLOOKUP(B17,'Lista TG(S)'!$A$9:$F$72,5)</f>
        <v>#N/A</v>
      </c>
      <c r="G17" s="191" t="e">
        <f>VLOOKUP(B17,'Lista TG(S)'!$A$9:$F$72,6)</f>
        <v>#N/A</v>
      </c>
      <c r="H17" s="258">
        <f>IF((D$5=1),"32",IF((D$5=2),"24",IF((D$5=3),"18",IF((D$5=4),"14",IF((D$5=5),"6","")))))</f>
      </c>
      <c r="I17" s="4"/>
      <c r="J17" s="4"/>
      <c r="K17" s="4"/>
      <c r="L17" s="4"/>
    </row>
    <row r="18" spans="1:12" ht="19.5" customHeight="1">
      <c r="A18" s="215"/>
      <c r="B18" s="196">
        <f>'32(S)'!M20</f>
      </c>
      <c r="C18" s="27" t="e">
        <f>VLOOKUP(B18,'Lista TG(S)'!$A$9:$F$72,2)</f>
        <v>#N/A</v>
      </c>
      <c r="D18" s="27" t="e">
        <f>VLOOKUP(B18,'Lista TG(S)'!$A$9:$F$72,3)</f>
        <v>#N/A</v>
      </c>
      <c r="E18" s="27" t="e">
        <f>VLOOKUP(B18,'Lista TG(S)'!$A$9:$F$72,4)</f>
        <v>#N/A</v>
      </c>
      <c r="F18" s="31" t="e">
        <f>VLOOKUP(B18,'Lista TG(S)'!$A$9:$F$72,5)</f>
        <v>#N/A</v>
      </c>
      <c r="G18" s="191" t="e">
        <f>VLOOKUP(B18,'Lista TG(S)'!$A$9:$F$72,6)</f>
        <v>#N/A</v>
      </c>
      <c r="H18" s="258">
        <f aca="true" t="shared" si="0" ref="H18:H24">IF((D$5=1),"32",IF((D$5=2),"24",IF((D$5=3),"18",IF((D$5=4),"14",IF((D$5=5),"6","")))))</f>
      </c>
      <c r="I18" s="4"/>
      <c r="J18" s="4"/>
      <c r="K18" s="4"/>
      <c r="L18" s="4"/>
    </row>
    <row r="19" spans="1:12" ht="19.5" customHeight="1">
      <c r="A19" s="215"/>
      <c r="B19" s="196">
        <f>'32(S)'!M28</f>
      </c>
      <c r="C19" s="27" t="e">
        <f>VLOOKUP(B19,'Lista TG(S)'!$A$9:$F$72,2)</f>
        <v>#N/A</v>
      </c>
      <c r="D19" s="27" t="e">
        <f>VLOOKUP(B19,'Lista TG(S)'!$A$9:$F$72,3)</f>
        <v>#N/A</v>
      </c>
      <c r="E19" s="27" t="e">
        <f>VLOOKUP(B19,'Lista TG(S)'!$A$9:$F$72,4)</f>
        <v>#N/A</v>
      </c>
      <c r="F19" s="31" t="e">
        <f>VLOOKUP(B19,'Lista TG(S)'!$A$9:$F$72,5)</f>
        <v>#N/A</v>
      </c>
      <c r="G19" s="191" t="e">
        <f>VLOOKUP(B19,'Lista TG(S)'!$A$9:$F$72,6)</f>
        <v>#N/A</v>
      </c>
      <c r="H19" s="258">
        <f t="shared" si="0"/>
      </c>
      <c r="I19" s="4"/>
      <c r="J19" s="4"/>
      <c r="K19" s="4"/>
      <c r="L19" s="4"/>
    </row>
    <row r="20" spans="1:12" ht="19.5" customHeight="1">
      <c r="A20" s="215"/>
      <c r="B20" s="196">
        <f>'32(S)'!M36</f>
      </c>
      <c r="C20" s="27" t="e">
        <f>VLOOKUP(B20,'Lista TG(S)'!$A$9:$F$72,2)</f>
        <v>#N/A</v>
      </c>
      <c r="D20" s="27" t="e">
        <f>VLOOKUP(B20,'Lista TG(S)'!$A$9:$F$72,3)</f>
        <v>#N/A</v>
      </c>
      <c r="E20" s="27" t="e">
        <f>VLOOKUP(B20,'Lista TG(S)'!$A$9:$F$72,4)</f>
        <v>#N/A</v>
      </c>
      <c r="F20" s="31" t="e">
        <f>VLOOKUP(B20,'Lista TG(S)'!$A$9:$F$72,5)</f>
        <v>#N/A</v>
      </c>
      <c r="G20" s="191" t="e">
        <f>VLOOKUP(B20,'Lista TG(S)'!$A$9:$F$72,6)</f>
        <v>#N/A</v>
      </c>
      <c r="H20" s="258">
        <f t="shared" si="0"/>
      </c>
      <c r="I20" s="4"/>
      <c r="J20" s="4"/>
      <c r="K20" s="4"/>
      <c r="L20" s="4"/>
    </row>
    <row r="21" spans="1:12" ht="19.5" customHeight="1">
      <c r="A21" s="215"/>
      <c r="B21" s="196">
        <f>'32(S)'!M44</f>
      </c>
      <c r="C21" s="27" t="e">
        <f>VLOOKUP(B21,'Lista TG(S)'!$A$9:$F$72,2)</f>
        <v>#N/A</v>
      </c>
      <c r="D21" s="27" t="e">
        <f>VLOOKUP(B21,'Lista TG(S)'!$A$9:$F$72,3)</f>
        <v>#N/A</v>
      </c>
      <c r="E21" s="27" t="e">
        <f>VLOOKUP(B21,'Lista TG(S)'!$A$9:$F$72,4)</f>
        <v>#N/A</v>
      </c>
      <c r="F21" s="31" t="e">
        <f>VLOOKUP(B21,'Lista TG(S)'!$A$9:$F$72,5)</f>
        <v>#N/A</v>
      </c>
      <c r="G21" s="191" t="e">
        <f>VLOOKUP(B21,'Lista TG(S)'!$A$9:$F$72,6)</f>
        <v>#N/A</v>
      </c>
      <c r="H21" s="258">
        <f t="shared" si="0"/>
      </c>
      <c r="I21" s="4"/>
      <c r="J21" s="4"/>
      <c r="K21" s="4"/>
      <c r="L21" s="4"/>
    </row>
    <row r="22" spans="1:12" ht="19.5" customHeight="1">
      <c r="A22" s="215"/>
      <c r="B22" s="195">
        <f>'32(S)'!M52</f>
      </c>
      <c r="C22" s="27" t="e">
        <f>VLOOKUP(B22,'Lista TG(S)'!$A$9:$F$72,2)</f>
        <v>#N/A</v>
      </c>
      <c r="D22" s="27" t="e">
        <f>VLOOKUP(B22,'Lista TG(S)'!$A$9:$F$72,3)</f>
        <v>#N/A</v>
      </c>
      <c r="E22" s="27" t="e">
        <f>VLOOKUP(B22,'Lista TG(S)'!$A$9:$F$72,4)</f>
        <v>#N/A</v>
      </c>
      <c r="F22" s="31" t="e">
        <f>VLOOKUP(B22,'Lista TG(S)'!$A$9:$F$72,5)</f>
        <v>#N/A</v>
      </c>
      <c r="G22" s="191" t="e">
        <f>VLOOKUP(B22,'Lista TG(S)'!$A$9:$F$72,6)</f>
        <v>#N/A</v>
      </c>
      <c r="H22" s="258">
        <f t="shared" si="0"/>
      </c>
      <c r="I22" s="4"/>
      <c r="J22" s="4"/>
      <c r="K22" s="4"/>
      <c r="L22" s="4"/>
    </row>
    <row r="23" spans="1:12" ht="19.5" customHeight="1">
      <c r="A23" s="215"/>
      <c r="B23" s="196">
        <f>'32(S)'!M60</f>
      </c>
      <c r="C23" s="27" t="e">
        <f>VLOOKUP(B23,'Lista TG(S)'!$A$9:$F$72,2)</f>
        <v>#N/A</v>
      </c>
      <c r="D23" s="27" t="e">
        <f>VLOOKUP(B23,'Lista TG(S)'!$A$9:$F$72,3)</f>
        <v>#N/A</v>
      </c>
      <c r="E23" s="27" t="e">
        <f>VLOOKUP(B23,'Lista TG(S)'!$A$9:$F$72,4)</f>
        <v>#N/A</v>
      </c>
      <c r="F23" s="31" t="e">
        <f>VLOOKUP(B23,'Lista TG(S)'!$A$9:$F$72,5)</f>
        <v>#N/A</v>
      </c>
      <c r="G23" s="191" t="e">
        <f>VLOOKUP(B23,'Lista TG(S)'!$A$9:$F$72,6)</f>
        <v>#N/A</v>
      </c>
      <c r="H23" s="258">
        <f t="shared" si="0"/>
      </c>
      <c r="I23" s="4"/>
      <c r="J23" s="4"/>
      <c r="K23" s="4"/>
      <c r="L23" s="4"/>
    </row>
    <row r="24" spans="1:12" ht="19.5" customHeight="1">
      <c r="A24" s="216"/>
      <c r="B24" s="196">
        <f>'32(S)'!M68</f>
      </c>
      <c r="C24" s="27" t="e">
        <f>VLOOKUP(B24,'Lista TG(S)'!$A$9:$F$72,2)</f>
        <v>#N/A</v>
      </c>
      <c r="D24" s="27" t="e">
        <f>VLOOKUP(B24,'Lista TG(S)'!$A$9:$F$72,3)</f>
        <v>#N/A</v>
      </c>
      <c r="E24" s="27" t="e">
        <f>VLOOKUP(B24,'Lista TG(S)'!$A$9:$F$72,4)</f>
        <v>#N/A</v>
      </c>
      <c r="F24" s="31" t="e">
        <f>VLOOKUP(B24,'Lista TG(S)'!$A$9:$F$72,5)</f>
        <v>#N/A</v>
      </c>
      <c r="G24" s="191" t="e">
        <f>VLOOKUP(B24,'Lista TG(S)'!$A$9:$F$72,6)</f>
        <v>#N/A</v>
      </c>
      <c r="H24" s="258">
        <f t="shared" si="0"/>
      </c>
      <c r="I24" s="4"/>
      <c r="J24" s="4"/>
      <c r="K24" s="4"/>
      <c r="L24" s="4"/>
    </row>
    <row r="25" spans="1:12" ht="19.5" customHeight="1">
      <c r="A25" s="214" t="s">
        <v>59</v>
      </c>
      <c r="B25" s="196">
        <f>'32(S)'!K10</f>
      </c>
      <c r="C25" s="27" t="e">
        <f>VLOOKUP(B25,'Lista TG(S)'!$A$9:$F$72,2)</f>
        <v>#N/A</v>
      </c>
      <c r="D25" s="27" t="e">
        <f>VLOOKUP(B25,'Lista TG(S)'!$A$9:$F$72,3)</f>
        <v>#N/A</v>
      </c>
      <c r="E25" s="27" t="e">
        <f>VLOOKUP(B25,'Lista TG(S)'!$A$9:$F$72,4)</f>
        <v>#N/A</v>
      </c>
      <c r="F25" s="31" t="e">
        <f>VLOOKUP(B25,'Lista TG(S)'!$A$9:$F$72,5)</f>
        <v>#N/A</v>
      </c>
      <c r="G25" s="191" t="e">
        <f>VLOOKUP(B25,'Lista TG(S)'!$A$9:$F$72,6)</f>
        <v>#N/A</v>
      </c>
      <c r="H25" s="258">
        <f>IF((D$5=1),"1",IF((D$5=2),"1",IF((D$5=3),"1",IF((D$5=4),"1",IF((D$5=5),"1","")))))</f>
      </c>
      <c r="I25" s="4"/>
      <c r="J25" s="4"/>
      <c r="K25" s="4"/>
      <c r="L25" s="4"/>
    </row>
    <row r="26" spans="1:12" ht="19.5" customHeight="1">
      <c r="A26" s="217"/>
      <c r="B26" s="195">
        <f>'32(S)'!K14</f>
      </c>
      <c r="C26" s="27" t="e">
        <f>VLOOKUP(B26,'Lista TG(S)'!$A$9:$F$72,2)</f>
        <v>#N/A</v>
      </c>
      <c r="D26" s="27" t="e">
        <f>VLOOKUP(B26,'Lista TG(S)'!$A$9:$F$72,3)</f>
        <v>#N/A</v>
      </c>
      <c r="E26" s="27" t="e">
        <f>VLOOKUP(B26,'Lista TG(S)'!$A$9:$F$72,4)</f>
        <v>#N/A</v>
      </c>
      <c r="F26" s="31" t="e">
        <f>VLOOKUP(B26,'Lista TG(S)'!$A$9:$F$72,5)</f>
        <v>#N/A</v>
      </c>
      <c r="G26" s="191" t="e">
        <f>VLOOKUP(B26,'Lista TG(S)'!$A$9:$F$72,6)</f>
        <v>#N/A</v>
      </c>
      <c r="H26" s="258">
        <f aca="true" t="shared" si="1" ref="H26:H40">IF((D$5=1),"1",IF((D$5=2),"1",IF((D$5=3),"1",IF((D$5=4),"1",IF((D$5=5),"1","")))))</f>
      </c>
      <c r="I26" s="4"/>
      <c r="J26" s="4"/>
      <c r="K26" s="4"/>
      <c r="L26" s="4"/>
    </row>
    <row r="27" spans="1:12" ht="19.5" customHeight="1">
      <c r="A27" s="217"/>
      <c r="B27" s="196">
        <f>'32(S)'!K18</f>
      </c>
      <c r="C27" s="27" t="e">
        <f>VLOOKUP(B27,'Lista TG(S)'!$A$9:$F$72,2)</f>
        <v>#N/A</v>
      </c>
      <c r="D27" s="27" t="e">
        <f>VLOOKUP(B27,'Lista TG(S)'!$A$9:$F$72,3)</f>
        <v>#N/A</v>
      </c>
      <c r="E27" s="27" t="e">
        <f>VLOOKUP(B27,'Lista TG(S)'!$A$9:$F$72,4)</f>
        <v>#N/A</v>
      </c>
      <c r="F27" s="31" t="e">
        <f>VLOOKUP(B27,'Lista TG(S)'!$A$9:$F$72,5)</f>
        <v>#N/A</v>
      </c>
      <c r="G27" s="191" t="e">
        <f>VLOOKUP(B27,'Lista TG(S)'!$A$9:$F$72,6)</f>
        <v>#N/A</v>
      </c>
      <c r="H27" s="258">
        <f t="shared" si="1"/>
      </c>
      <c r="I27" s="4"/>
      <c r="J27" s="4"/>
      <c r="K27" s="4"/>
      <c r="L27" s="4"/>
    </row>
    <row r="28" spans="1:12" ht="19.5" customHeight="1">
      <c r="A28" s="217"/>
      <c r="B28" s="196">
        <f>'32(S)'!K22</f>
      </c>
      <c r="C28" s="27" t="e">
        <f>VLOOKUP(B28,'Lista TG(S)'!$A$9:$F$72,2)</f>
        <v>#N/A</v>
      </c>
      <c r="D28" s="27" t="e">
        <f>VLOOKUP(B28,'Lista TG(S)'!$A$9:$F$72,3)</f>
        <v>#N/A</v>
      </c>
      <c r="E28" s="27" t="e">
        <f>VLOOKUP(B28,'Lista TG(S)'!$A$9:$F$72,4)</f>
        <v>#N/A</v>
      </c>
      <c r="F28" s="31" t="e">
        <f>VLOOKUP(B28,'Lista TG(S)'!$A$9:$F$72,5)</f>
        <v>#N/A</v>
      </c>
      <c r="G28" s="191" t="e">
        <f>VLOOKUP(B28,'Lista TG(S)'!$A$9:$F$72,6)</f>
        <v>#N/A</v>
      </c>
      <c r="H28" s="258">
        <f t="shared" si="1"/>
      </c>
      <c r="I28" s="4"/>
      <c r="J28" s="4"/>
      <c r="K28" s="4"/>
      <c r="L28" s="4"/>
    </row>
    <row r="29" spans="1:12" ht="19.5" customHeight="1">
      <c r="A29" s="217"/>
      <c r="B29" s="197">
        <f>'32(S)'!K26</f>
      </c>
      <c r="C29" s="27" t="e">
        <f>VLOOKUP(B29,'Lista TG(S)'!$A$9:$F$72,2)</f>
        <v>#N/A</v>
      </c>
      <c r="D29" s="27" t="e">
        <f>VLOOKUP(B29,'Lista TG(S)'!$A$9:$F$72,3)</f>
        <v>#N/A</v>
      </c>
      <c r="E29" s="27" t="e">
        <f>VLOOKUP(B29,'Lista TG(S)'!$A$9:$F$72,4)</f>
        <v>#N/A</v>
      </c>
      <c r="F29" s="31" t="e">
        <f>VLOOKUP(B29,'Lista TG(S)'!$A$9:$F$72,5)</f>
        <v>#N/A</v>
      </c>
      <c r="G29" s="191" t="e">
        <f>VLOOKUP(B29,'Lista TG(S)'!$A$9:$F$72,6)</f>
        <v>#N/A</v>
      </c>
      <c r="H29" s="258">
        <f t="shared" si="1"/>
      </c>
      <c r="I29" s="4"/>
      <c r="J29" s="4"/>
      <c r="K29" s="4"/>
      <c r="L29" s="4"/>
    </row>
    <row r="30" spans="1:12" ht="19.5" customHeight="1">
      <c r="A30" s="217"/>
      <c r="B30" s="196">
        <f>'32(S)'!K30</f>
      </c>
      <c r="C30" s="27" t="e">
        <f>VLOOKUP(B30,'Lista TG(S)'!$A$9:$F$72,2)</f>
        <v>#N/A</v>
      </c>
      <c r="D30" s="27" t="e">
        <f>VLOOKUP(B30,'Lista TG(S)'!$A$9:$F$72,3)</f>
        <v>#N/A</v>
      </c>
      <c r="E30" s="27" t="e">
        <f>VLOOKUP(B30,'Lista TG(S)'!$A$9:$F$72,4)</f>
        <v>#N/A</v>
      </c>
      <c r="F30" s="31" t="e">
        <f>VLOOKUP(B30,'Lista TG(S)'!$A$9:$F$72,5)</f>
        <v>#N/A</v>
      </c>
      <c r="G30" s="191" t="e">
        <f>VLOOKUP(B30,'Lista TG(S)'!$A$9:$F$72,6)</f>
        <v>#N/A</v>
      </c>
      <c r="H30" s="258">
        <f t="shared" si="1"/>
      </c>
      <c r="I30" s="4"/>
      <c r="J30" s="4"/>
      <c r="K30" s="4"/>
      <c r="L30" s="4"/>
    </row>
    <row r="31" spans="1:12" ht="19.5" customHeight="1">
      <c r="A31" s="217"/>
      <c r="B31" s="196">
        <f>'32(S)'!K34</f>
      </c>
      <c r="C31" s="27" t="e">
        <f>VLOOKUP(B31,'Lista TG(S)'!$A$9:$F$72,2)</f>
        <v>#N/A</v>
      </c>
      <c r="D31" s="27" t="e">
        <f>VLOOKUP(B31,'Lista TG(S)'!$A$9:$F$72,3)</f>
        <v>#N/A</v>
      </c>
      <c r="E31" s="27" t="e">
        <f>VLOOKUP(B31,'Lista TG(S)'!$A$9:$F$72,4)</f>
        <v>#N/A</v>
      </c>
      <c r="F31" s="31" t="e">
        <f>VLOOKUP(B31,'Lista TG(S)'!$A$9:$F$72,5)</f>
        <v>#N/A</v>
      </c>
      <c r="G31" s="191" t="e">
        <f>VLOOKUP(B31,'Lista TG(S)'!$A$9:$F$72,6)</f>
        <v>#N/A</v>
      </c>
      <c r="H31" s="258">
        <f t="shared" si="1"/>
      </c>
      <c r="I31" s="4"/>
      <c r="J31" s="4"/>
      <c r="K31" s="4"/>
      <c r="L31" s="4"/>
    </row>
    <row r="32" spans="1:12" ht="19.5" customHeight="1">
      <c r="A32" s="217"/>
      <c r="B32" s="196">
        <f>'32(S)'!K38</f>
      </c>
      <c r="C32" s="27" t="e">
        <f>VLOOKUP(B32,'Lista TG(S)'!$A$9:$F$72,2)</f>
        <v>#N/A</v>
      </c>
      <c r="D32" s="27" t="e">
        <f>VLOOKUP(B32,'Lista TG(S)'!$A$9:$F$72,3)</f>
        <v>#N/A</v>
      </c>
      <c r="E32" s="27" t="e">
        <f>VLOOKUP(B32,'Lista TG(S)'!$A$9:$F$72,4)</f>
        <v>#N/A</v>
      </c>
      <c r="F32" s="31" t="e">
        <f>VLOOKUP(B32,'Lista TG(S)'!$A$9:$F$72,5)</f>
        <v>#N/A</v>
      </c>
      <c r="G32" s="191" t="e">
        <f>VLOOKUP(B32,'Lista TG(S)'!$A$9:$F$72,6)</f>
        <v>#N/A</v>
      </c>
      <c r="H32" s="258">
        <f t="shared" si="1"/>
      </c>
      <c r="I32" s="4"/>
      <c r="J32" s="4"/>
      <c r="K32" s="4"/>
      <c r="L32" s="4"/>
    </row>
    <row r="33" spans="1:12" ht="19.5" customHeight="1">
      <c r="A33" s="217"/>
      <c r="B33" s="196">
        <f>'32(S)'!K42</f>
      </c>
      <c r="C33" s="27" t="e">
        <f>VLOOKUP(B33,'Lista TG(S)'!$A$9:$F$72,2)</f>
        <v>#N/A</v>
      </c>
      <c r="D33" s="27" t="e">
        <f>VLOOKUP(B33,'Lista TG(S)'!$A$9:$F$72,3)</f>
        <v>#N/A</v>
      </c>
      <c r="E33" s="27" t="e">
        <f>VLOOKUP(B33,'Lista TG(S)'!$A$9:$F$72,4)</f>
        <v>#N/A</v>
      </c>
      <c r="F33" s="31" t="e">
        <f>VLOOKUP(B33,'Lista TG(S)'!$A$9:$F$72,5)</f>
        <v>#N/A</v>
      </c>
      <c r="G33" s="191" t="e">
        <f>VLOOKUP(B33,'Lista TG(S)'!$A$9:$F$72,6)</f>
        <v>#N/A</v>
      </c>
      <c r="H33" s="258">
        <f t="shared" si="1"/>
      </c>
      <c r="I33" s="4"/>
      <c r="J33" s="4"/>
      <c r="K33" s="4"/>
      <c r="L33" s="4"/>
    </row>
    <row r="34" spans="1:12" ht="19.5" customHeight="1">
      <c r="A34" s="217"/>
      <c r="B34" s="195">
        <f>'32(S)'!K46</f>
      </c>
      <c r="C34" s="27" t="e">
        <f>VLOOKUP(B34,'Lista TG(S)'!$A$9:$F$72,2)</f>
        <v>#N/A</v>
      </c>
      <c r="D34" s="27" t="e">
        <f>VLOOKUP(B34,'Lista TG(S)'!$A$9:$F$72,3)</f>
        <v>#N/A</v>
      </c>
      <c r="E34" s="27" t="e">
        <f>VLOOKUP(B34,'Lista TG(S)'!$A$9:$F$72,4)</f>
        <v>#N/A</v>
      </c>
      <c r="F34" s="31" t="e">
        <f>VLOOKUP(B34,'Lista TG(S)'!$A$9:$F$72,5)</f>
        <v>#N/A</v>
      </c>
      <c r="G34" s="191" t="e">
        <f>VLOOKUP(B34,'Lista TG(S)'!$A$9:$F$72,6)</f>
        <v>#N/A</v>
      </c>
      <c r="H34" s="258">
        <f t="shared" si="1"/>
      </c>
      <c r="I34" s="4"/>
      <c r="J34" s="4"/>
      <c r="K34" s="4"/>
      <c r="L34" s="4"/>
    </row>
    <row r="35" spans="1:12" ht="19.5" customHeight="1">
      <c r="A35" s="217"/>
      <c r="B35" s="196">
        <f>'32(S)'!K50</f>
      </c>
      <c r="C35" s="27" t="e">
        <f>VLOOKUP(B35,'Lista TG(S)'!$A$9:$F$72,2)</f>
        <v>#N/A</v>
      </c>
      <c r="D35" s="27" t="e">
        <f>VLOOKUP(B35,'Lista TG(S)'!$A$9:$F$72,3)</f>
        <v>#N/A</v>
      </c>
      <c r="E35" s="27" t="e">
        <f>VLOOKUP(B35,'Lista TG(S)'!$A$9:$F$72,4)</f>
        <v>#N/A</v>
      </c>
      <c r="F35" s="31" t="e">
        <f>VLOOKUP(B35,'Lista TG(S)'!$A$9:$F$72,5)</f>
        <v>#N/A</v>
      </c>
      <c r="G35" s="191" t="e">
        <f>VLOOKUP(B35,'Lista TG(S)'!$A$9:$F$72,6)</f>
        <v>#N/A</v>
      </c>
      <c r="H35" s="258">
        <f t="shared" si="1"/>
      </c>
      <c r="I35" s="4"/>
      <c r="J35" s="4"/>
      <c r="K35" s="4"/>
      <c r="L35" s="4"/>
    </row>
    <row r="36" spans="1:12" ht="19.5" customHeight="1">
      <c r="A36" s="217"/>
      <c r="B36" s="196">
        <f>'32(S)'!K54</f>
      </c>
      <c r="C36" s="27" t="e">
        <f>VLOOKUP(B36,'Lista TG(S)'!$A$9:$F$72,2)</f>
        <v>#N/A</v>
      </c>
      <c r="D36" s="27" t="e">
        <f>VLOOKUP(B36,'Lista TG(S)'!$A$9:$F$72,3)</f>
        <v>#N/A</v>
      </c>
      <c r="E36" s="27" t="e">
        <f>VLOOKUP(B36,'Lista TG(S)'!$A$9:$F$72,4)</f>
        <v>#N/A</v>
      </c>
      <c r="F36" s="31" t="e">
        <f>VLOOKUP(B36,'Lista TG(S)'!$A$9:$F$72,5)</f>
        <v>#N/A</v>
      </c>
      <c r="G36" s="191" t="e">
        <f>VLOOKUP(B36,'Lista TG(S)'!$A$9:$F$72,6)</f>
        <v>#N/A</v>
      </c>
      <c r="H36" s="258">
        <f t="shared" si="1"/>
      </c>
      <c r="I36" s="4"/>
      <c r="J36" s="4"/>
      <c r="K36" s="4"/>
      <c r="L36" s="4"/>
    </row>
    <row r="37" spans="1:12" ht="19.5" customHeight="1">
      <c r="A37" s="217"/>
      <c r="B37" s="196">
        <f>'32(S)'!K58</f>
      </c>
      <c r="C37" s="27" t="e">
        <f>VLOOKUP(B37,'Lista TG(S)'!$A$9:$F$72,2)</f>
        <v>#N/A</v>
      </c>
      <c r="D37" s="27" t="e">
        <f>VLOOKUP(B37,'Lista TG(S)'!$A$9:$F$72,3)</f>
        <v>#N/A</v>
      </c>
      <c r="E37" s="27" t="e">
        <f>VLOOKUP(B37,'Lista TG(S)'!$A$9:$F$72,4)</f>
        <v>#N/A</v>
      </c>
      <c r="F37" s="31" t="e">
        <f>VLOOKUP(B37,'Lista TG(S)'!$A$9:$F$72,5)</f>
        <v>#N/A</v>
      </c>
      <c r="G37" s="191" t="e">
        <f>VLOOKUP(B37,'Lista TG(S)'!$A$9:$F$72,6)</f>
        <v>#N/A</v>
      </c>
      <c r="H37" s="258">
        <f t="shared" si="1"/>
      </c>
      <c r="I37" s="4"/>
      <c r="J37" s="4"/>
      <c r="K37" s="4"/>
      <c r="L37" s="4"/>
    </row>
    <row r="38" spans="1:12" ht="19.5" customHeight="1">
      <c r="A38" s="217"/>
      <c r="B38" s="195">
        <f>'32(S)'!K62</f>
      </c>
      <c r="C38" s="27" t="e">
        <f>VLOOKUP(B38,'Lista TG(S)'!$A$9:$F$72,2)</f>
        <v>#N/A</v>
      </c>
      <c r="D38" s="27" t="e">
        <f>VLOOKUP(B38,'Lista TG(S)'!$A$9:$F$72,3)</f>
        <v>#N/A</v>
      </c>
      <c r="E38" s="27" t="e">
        <f>VLOOKUP(B38,'Lista TG(S)'!$A$9:$F$72,4)</f>
        <v>#N/A</v>
      </c>
      <c r="F38" s="31" t="e">
        <f>VLOOKUP(B38,'Lista TG(S)'!$A$9:$F$72,5)</f>
        <v>#N/A</v>
      </c>
      <c r="G38" s="191" t="e">
        <f>VLOOKUP(B38,'Lista TG(S)'!$A$9:$F$72,6)</f>
        <v>#N/A</v>
      </c>
      <c r="H38" s="258">
        <f t="shared" si="1"/>
      </c>
      <c r="I38" s="4"/>
      <c r="J38" s="4"/>
      <c r="K38" s="4"/>
      <c r="L38" s="4"/>
    </row>
    <row r="39" spans="1:12" ht="19.5" customHeight="1">
      <c r="A39" s="217"/>
      <c r="B39" s="196">
        <f>'32(S)'!K66</f>
      </c>
      <c r="C39" s="27" t="e">
        <f>VLOOKUP(B39,'Lista TG(S)'!$A$9:$F$72,2)</f>
        <v>#N/A</v>
      </c>
      <c r="D39" s="27" t="e">
        <f>VLOOKUP(B39,'Lista TG(S)'!$A$9:$F$72,3)</f>
        <v>#N/A</v>
      </c>
      <c r="E39" s="27" t="e">
        <f>VLOOKUP(B39,'Lista TG(S)'!$A$9:$F$72,4)</f>
        <v>#N/A</v>
      </c>
      <c r="F39" s="31" t="e">
        <f>VLOOKUP(B39,'Lista TG(S)'!$A$9:$F$72,5)</f>
        <v>#N/A</v>
      </c>
      <c r="G39" s="191" t="e">
        <f>VLOOKUP(B39,'Lista TG(S)'!$A$9:$F$72,6)</f>
        <v>#N/A</v>
      </c>
      <c r="H39" s="258">
        <f t="shared" si="1"/>
      </c>
      <c r="I39" s="4"/>
      <c r="J39" s="4"/>
      <c r="K39" s="4"/>
      <c r="L39" s="4"/>
    </row>
    <row r="40" spans="1:12" ht="19.5" customHeight="1" thickBot="1">
      <c r="A40" s="218"/>
      <c r="B40" s="197">
        <f>'32(S)'!K70</f>
      </c>
      <c r="C40" s="27" t="e">
        <f>VLOOKUP(B40,'Lista TG(S)'!$A$9:$F$72,2)</f>
        <v>#N/A</v>
      </c>
      <c r="D40" s="27" t="e">
        <f>VLOOKUP(B40,'Lista TG(S)'!$A$9:$F$72,3)</f>
        <v>#N/A</v>
      </c>
      <c r="E40" s="27" t="e">
        <f>VLOOKUP(B40,'Lista TG(S)'!$A$9:$F$72,4)</f>
        <v>#N/A</v>
      </c>
      <c r="F40" s="31" t="e">
        <f>VLOOKUP(B40,'Lista TG(S)'!$A$9:$F$72,5)</f>
        <v>#N/A</v>
      </c>
      <c r="G40" s="191" t="e">
        <f>VLOOKUP(B40,'Lista TG(S)'!$A$9:$F$72,6)</f>
        <v>#N/A</v>
      </c>
      <c r="H40" s="258">
        <f t="shared" si="1"/>
      </c>
      <c r="I40" s="4"/>
      <c r="J40" s="4"/>
      <c r="K40" s="4"/>
      <c r="L40" s="4"/>
    </row>
    <row r="41" spans="1:12" ht="19.5" customHeight="1">
      <c r="A41" s="184"/>
      <c r="B41" s="184"/>
      <c r="C41" s="185"/>
      <c r="D41" s="185"/>
      <c r="E41" s="186"/>
      <c r="F41" s="187"/>
      <c r="G41" s="188"/>
      <c r="H41" s="184"/>
      <c r="I41" s="7"/>
      <c r="J41" s="7"/>
      <c r="K41" s="7"/>
      <c r="L41" s="7"/>
    </row>
    <row r="42" spans="1:12" ht="19.5" customHeight="1">
      <c r="A42" s="173"/>
      <c r="B42" s="173"/>
      <c r="C42" s="179"/>
      <c r="D42" s="179"/>
      <c r="E42" s="180"/>
      <c r="F42" s="181"/>
      <c r="G42" s="182"/>
      <c r="H42" s="173"/>
      <c r="I42" s="7"/>
      <c r="J42" s="7"/>
      <c r="K42" s="7"/>
      <c r="L42" s="7"/>
    </row>
    <row r="43" spans="1:12" ht="19.5" customHeight="1">
      <c r="A43" s="173"/>
      <c r="B43" s="173"/>
      <c r="C43" s="179"/>
      <c r="D43" s="179"/>
      <c r="E43" s="179"/>
      <c r="F43" s="181"/>
      <c r="G43" s="182"/>
      <c r="H43" s="173"/>
      <c r="I43" s="7"/>
      <c r="J43" s="7"/>
      <c r="K43" s="7"/>
      <c r="L43" s="7"/>
    </row>
    <row r="44" spans="1:12" ht="19.5" customHeight="1">
      <c r="A44" s="173"/>
      <c r="B44" s="173"/>
      <c r="C44" s="179"/>
      <c r="D44" s="179"/>
      <c r="E44" s="179"/>
      <c r="F44" s="173"/>
      <c r="G44" s="182"/>
      <c r="H44" s="173"/>
      <c r="I44" s="7"/>
      <c r="J44" s="7"/>
      <c r="K44" s="7"/>
      <c r="L44" s="7"/>
    </row>
    <row r="45" spans="1:12" ht="19.5" customHeight="1">
      <c r="A45" s="173"/>
      <c r="B45" s="173"/>
      <c r="C45" s="179"/>
      <c r="D45" s="179"/>
      <c r="E45" s="180"/>
      <c r="F45" s="173"/>
      <c r="G45" s="182"/>
      <c r="H45" s="173"/>
      <c r="I45" s="7"/>
      <c r="J45" s="7"/>
      <c r="K45" s="7"/>
      <c r="L45" s="7"/>
    </row>
    <row r="46" spans="1:12" ht="19.5" customHeight="1">
      <c r="A46" s="173"/>
      <c r="B46" s="173"/>
      <c r="C46" s="179"/>
      <c r="D46" s="179"/>
      <c r="E46" s="180"/>
      <c r="F46" s="181"/>
      <c r="G46" s="182"/>
      <c r="H46" s="173"/>
      <c r="I46" s="7"/>
      <c r="J46" s="7"/>
      <c r="K46" s="7"/>
      <c r="L46" s="7"/>
    </row>
    <row r="47" spans="1:12" ht="19.5" customHeight="1">
      <c r="A47" s="173"/>
      <c r="B47" s="173"/>
      <c r="C47" s="179"/>
      <c r="D47" s="179"/>
      <c r="E47" s="180"/>
      <c r="F47" s="181"/>
      <c r="G47" s="182"/>
      <c r="H47" s="173"/>
      <c r="I47" s="7"/>
      <c r="J47" s="7"/>
      <c r="K47" s="7"/>
      <c r="L47" s="7"/>
    </row>
    <row r="48" spans="1:12" ht="19.5" customHeight="1">
      <c r="A48" s="173"/>
      <c r="B48" s="173"/>
      <c r="C48" s="179"/>
      <c r="D48" s="179"/>
      <c r="E48" s="180"/>
      <c r="F48" s="181"/>
      <c r="G48" s="182"/>
      <c r="H48" s="173"/>
      <c r="I48" s="7"/>
      <c r="J48" s="7"/>
      <c r="K48" s="7"/>
      <c r="L48" s="7"/>
    </row>
    <row r="49" spans="1:12" ht="19.5" customHeight="1">
      <c r="A49" s="173"/>
      <c r="B49" s="173"/>
      <c r="C49" s="179"/>
      <c r="D49" s="179"/>
      <c r="E49" s="180"/>
      <c r="F49" s="173"/>
      <c r="G49" s="182"/>
      <c r="H49" s="173"/>
      <c r="I49" s="7"/>
      <c r="J49" s="7"/>
      <c r="K49" s="7"/>
      <c r="L49" s="7"/>
    </row>
    <row r="50" spans="1:12" ht="19.5" customHeight="1">
      <c r="A50" s="173"/>
      <c r="B50" s="173"/>
      <c r="C50" s="179"/>
      <c r="D50" s="179"/>
      <c r="E50" s="180"/>
      <c r="F50" s="173"/>
      <c r="G50" s="182"/>
      <c r="H50" s="173"/>
      <c r="I50" s="7"/>
      <c r="J50" s="7"/>
      <c r="K50" s="7"/>
      <c r="L50" s="7"/>
    </row>
    <row r="51" spans="1:12" ht="19.5" customHeight="1">
      <c r="A51" s="173"/>
      <c r="B51" s="173"/>
      <c r="C51" s="179"/>
      <c r="D51" s="179"/>
      <c r="E51" s="179"/>
      <c r="F51" s="181"/>
      <c r="G51" s="182"/>
      <c r="H51" s="173"/>
      <c r="I51" s="7"/>
      <c r="J51" s="7"/>
      <c r="K51" s="7"/>
      <c r="L51" s="7"/>
    </row>
    <row r="52" spans="1:12" ht="19.5" customHeight="1">
      <c r="A52" s="173"/>
      <c r="B52" s="173"/>
      <c r="C52" s="179"/>
      <c r="D52" s="179"/>
      <c r="E52" s="180"/>
      <c r="F52" s="173"/>
      <c r="G52" s="182"/>
      <c r="H52" s="173"/>
      <c r="I52" s="7"/>
      <c r="J52" s="7"/>
      <c r="K52" s="7"/>
      <c r="L52" s="7"/>
    </row>
    <row r="53" spans="1:12" ht="19.5" customHeight="1">
      <c r="A53" s="173"/>
      <c r="B53" s="173"/>
      <c r="C53" s="179"/>
      <c r="D53" s="179"/>
      <c r="E53" s="180"/>
      <c r="F53" s="181"/>
      <c r="G53" s="182"/>
      <c r="H53" s="173"/>
      <c r="I53" s="7"/>
      <c r="J53" s="7"/>
      <c r="K53" s="7"/>
      <c r="L53" s="7"/>
    </row>
    <row r="54" spans="1:12" ht="19.5" customHeight="1">
      <c r="A54" s="173"/>
      <c r="B54" s="173"/>
      <c r="C54" s="179"/>
      <c r="D54" s="179"/>
      <c r="E54" s="180"/>
      <c r="F54" s="173"/>
      <c r="G54" s="182"/>
      <c r="H54" s="173"/>
      <c r="I54" s="7"/>
      <c r="J54" s="7"/>
      <c r="K54" s="7"/>
      <c r="L54" s="7"/>
    </row>
    <row r="55" spans="1:12" ht="19.5" customHeight="1">
      <c r="A55" s="173"/>
      <c r="B55" s="173"/>
      <c r="C55" s="179"/>
      <c r="D55" s="179"/>
      <c r="E55" s="180"/>
      <c r="F55" s="173"/>
      <c r="G55" s="182"/>
      <c r="H55" s="173"/>
      <c r="I55" s="7"/>
      <c r="J55" s="7"/>
      <c r="K55" s="7"/>
      <c r="L55" s="7"/>
    </row>
    <row r="56" spans="1:12" ht="19.5" customHeight="1">
      <c r="A56" s="173"/>
      <c r="B56" s="173"/>
      <c r="C56" s="179"/>
      <c r="D56" s="179"/>
      <c r="E56" s="180"/>
      <c r="F56" s="181"/>
      <c r="G56" s="182"/>
      <c r="H56" s="173"/>
      <c r="I56" s="7"/>
      <c r="J56" s="7"/>
      <c r="K56" s="7"/>
      <c r="L56" s="7"/>
    </row>
    <row r="57" spans="1:12" ht="19.5" customHeight="1">
      <c r="A57" s="173"/>
      <c r="B57" s="173"/>
      <c r="C57" s="179"/>
      <c r="D57" s="179"/>
      <c r="E57" s="180"/>
      <c r="F57" s="181"/>
      <c r="G57" s="182"/>
      <c r="H57" s="173"/>
      <c r="I57" s="7"/>
      <c r="J57" s="7"/>
      <c r="K57" s="7"/>
      <c r="L57" s="7"/>
    </row>
    <row r="58" spans="1:12" ht="19.5" customHeight="1">
      <c r="A58" s="173"/>
      <c r="B58" s="173"/>
      <c r="C58" s="179"/>
      <c r="D58" s="179"/>
      <c r="E58" s="179"/>
      <c r="F58" s="181"/>
      <c r="G58" s="182"/>
      <c r="H58" s="173"/>
      <c r="I58" s="7"/>
      <c r="J58" s="7"/>
      <c r="K58" s="7"/>
      <c r="L58" s="7"/>
    </row>
    <row r="59" spans="1:12" ht="19.5" customHeight="1">
      <c r="A59" s="173"/>
      <c r="B59" s="173"/>
      <c r="C59" s="179"/>
      <c r="D59" s="179"/>
      <c r="E59" s="180"/>
      <c r="F59" s="181"/>
      <c r="G59" s="182"/>
      <c r="H59" s="173"/>
      <c r="I59" s="7"/>
      <c r="J59" s="7"/>
      <c r="K59" s="7"/>
      <c r="L59" s="7"/>
    </row>
    <row r="60" spans="1:12" ht="19.5" customHeight="1">
      <c r="A60" s="173"/>
      <c r="B60" s="173"/>
      <c r="C60" s="179"/>
      <c r="D60" s="179"/>
      <c r="E60" s="180"/>
      <c r="F60" s="173"/>
      <c r="G60" s="182"/>
      <c r="H60" s="173"/>
      <c r="I60" s="7"/>
      <c r="J60" s="7"/>
      <c r="K60" s="7"/>
      <c r="L60" s="7"/>
    </row>
    <row r="61" spans="1:12" ht="19.5" customHeight="1">
      <c r="A61" s="173"/>
      <c r="B61" s="173"/>
      <c r="C61" s="179"/>
      <c r="D61" s="179"/>
      <c r="E61" s="180"/>
      <c r="F61" s="173"/>
      <c r="G61" s="182"/>
      <c r="H61" s="173"/>
      <c r="I61" s="7"/>
      <c r="J61" s="7"/>
      <c r="K61" s="7"/>
      <c r="L61" s="7"/>
    </row>
    <row r="62" spans="1:12" ht="19.5" customHeight="1">
      <c r="A62" s="173"/>
      <c r="B62" s="173"/>
      <c r="C62" s="179"/>
      <c r="D62" s="179"/>
      <c r="E62" s="183"/>
      <c r="F62" s="173"/>
      <c r="G62" s="182"/>
      <c r="H62" s="173"/>
      <c r="I62" s="7"/>
      <c r="J62" s="7"/>
      <c r="K62" s="7"/>
      <c r="L62" s="7"/>
    </row>
    <row r="63" spans="1:12" ht="19.5" customHeight="1">
      <c r="A63" s="173"/>
      <c r="B63" s="173"/>
      <c r="C63" s="179"/>
      <c r="D63" s="179"/>
      <c r="E63" s="179"/>
      <c r="F63" s="181"/>
      <c r="G63" s="182"/>
      <c r="H63" s="173"/>
      <c r="I63" s="7"/>
      <c r="J63" s="7"/>
      <c r="K63" s="7"/>
      <c r="L63" s="7"/>
    </row>
    <row r="64" spans="1:12" ht="19.5" customHeight="1">
      <c r="A64" s="173"/>
      <c r="B64" s="173"/>
      <c r="C64" s="179"/>
      <c r="D64" s="179"/>
      <c r="E64" s="179"/>
      <c r="F64" s="181"/>
      <c r="G64" s="182"/>
      <c r="H64" s="173"/>
      <c r="I64" s="7"/>
      <c r="J64" s="7"/>
      <c r="K64" s="7"/>
      <c r="L64" s="7"/>
    </row>
    <row r="65" spans="1:12" ht="19.5" customHeight="1">
      <c r="A65" s="173"/>
      <c r="B65" s="173"/>
      <c r="C65" s="179"/>
      <c r="D65" s="179"/>
      <c r="E65" s="180"/>
      <c r="F65" s="173"/>
      <c r="G65" s="182"/>
      <c r="H65" s="173"/>
      <c r="I65" s="7"/>
      <c r="J65" s="7"/>
      <c r="K65" s="7"/>
      <c r="L65" s="7"/>
    </row>
    <row r="66" spans="1:12" ht="19.5" customHeight="1">
      <c r="A66" s="173"/>
      <c r="B66" s="173"/>
      <c r="C66" s="179"/>
      <c r="D66" s="179"/>
      <c r="E66" s="179"/>
      <c r="F66" s="181"/>
      <c r="G66" s="182"/>
      <c r="H66" s="173"/>
      <c r="I66" s="7"/>
      <c r="J66" s="7"/>
      <c r="K66" s="7"/>
      <c r="L66" s="7"/>
    </row>
    <row r="67" spans="1:12" ht="19.5" customHeight="1">
      <c r="A67" s="173"/>
      <c r="B67" s="173"/>
      <c r="C67" s="179"/>
      <c r="D67" s="179"/>
      <c r="E67" s="180"/>
      <c r="F67" s="173"/>
      <c r="G67" s="182"/>
      <c r="H67" s="173"/>
      <c r="I67" s="7"/>
      <c r="J67" s="7"/>
      <c r="K67" s="7"/>
      <c r="L67" s="7"/>
    </row>
    <row r="68" spans="1:12" ht="19.5" customHeight="1">
      <c r="A68" s="173"/>
      <c r="B68" s="173"/>
      <c r="C68" s="179"/>
      <c r="D68" s="179"/>
      <c r="E68" s="180"/>
      <c r="F68" s="173"/>
      <c r="G68" s="182"/>
      <c r="H68" s="173"/>
      <c r="I68" s="7"/>
      <c r="J68" s="7"/>
      <c r="K68" s="7"/>
      <c r="L68" s="7"/>
    </row>
    <row r="69" spans="1:12" ht="19.5" customHeight="1">
      <c r="A69" s="173"/>
      <c r="B69" s="173"/>
      <c r="C69" s="179"/>
      <c r="D69" s="179"/>
      <c r="E69" s="179"/>
      <c r="F69" s="181"/>
      <c r="G69" s="182"/>
      <c r="H69" s="173"/>
      <c r="I69" s="7"/>
      <c r="J69" s="7"/>
      <c r="K69" s="7"/>
      <c r="L69" s="7"/>
    </row>
    <row r="70" spans="1:12" ht="19.5" customHeight="1">
      <c r="A70" s="173"/>
      <c r="B70" s="173"/>
      <c r="C70" s="179"/>
      <c r="D70" s="179"/>
      <c r="E70" s="179"/>
      <c r="F70" s="181"/>
      <c r="G70" s="182"/>
      <c r="H70" s="173"/>
      <c r="I70" s="7"/>
      <c r="J70" s="7"/>
      <c r="K70" s="7"/>
      <c r="L70" s="7"/>
    </row>
    <row r="71" spans="1:12" ht="19.5" customHeight="1">
      <c r="A71" s="173"/>
      <c r="B71" s="173"/>
      <c r="C71" s="179"/>
      <c r="D71" s="179"/>
      <c r="E71" s="180"/>
      <c r="F71" s="181"/>
      <c r="G71" s="182"/>
      <c r="H71" s="173"/>
      <c r="I71" s="7"/>
      <c r="J71" s="7"/>
      <c r="K71" s="7"/>
      <c r="L71" s="7"/>
    </row>
    <row r="72" spans="1:12" ht="19.5" customHeight="1">
      <c r="A72" s="173"/>
      <c r="B72" s="173"/>
      <c r="C72" s="179"/>
      <c r="D72" s="179"/>
      <c r="E72" s="180"/>
      <c r="F72" s="181"/>
      <c r="G72" s="182"/>
      <c r="H72" s="173"/>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sheetProtection/>
  <printOptions/>
  <pageMargins left="0.35433070866141736" right="0.35433070866141736" top="0.5905511811023623" bottom="0.5905511811023623"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L80"/>
  <sheetViews>
    <sheetView showZeros="0" zoomScalePageLayoutView="0" workbookViewId="0" topLeftCell="A1">
      <selection activeCell="H5" sqref="H5"/>
    </sheetView>
  </sheetViews>
  <sheetFormatPr defaultColWidth="9.140625" defaultRowHeight="12.75"/>
  <cols>
    <col min="1" max="1" width="5.7109375" style="0" customWidth="1"/>
    <col min="2" max="2" width="5.2812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WTK-5</v>
      </c>
      <c r="B1" s="19"/>
      <c r="C1" s="4"/>
      <c r="D1" s="20" t="s">
        <v>17</v>
      </c>
      <c r="E1" s="13">
        <f>Tytuł!$C$14</f>
        <v>0</v>
      </c>
      <c r="F1" s="13"/>
      <c r="G1" s="4"/>
      <c r="H1" s="4"/>
      <c r="I1" s="4"/>
      <c r="J1" s="4"/>
      <c r="K1" s="4"/>
      <c r="L1" s="4"/>
    </row>
    <row r="2" spans="1:12" ht="12.75">
      <c r="A2" s="4"/>
      <c r="B2" s="4"/>
      <c r="C2" s="4"/>
      <c r="D2" s="20" t="s">
        <v>4</v>
      </c>
      <c r="E2" s="13" t="str">
        <f>Tytuł!$G$10</f>
        <v>Skrzaty</v>
      </c>
      <c r="F2" s="13"/>
      <c r="G2" s="4"/>
      <c r="H2" s="4"/>
      <c r="I2" s="4"/>
      <c r="J2" s="4"/>
      <c r="K2" s="4"/>
      <c r="L2" s="4"/>
    </row>
    <row r="3" spans="1:12" ht="12.75">
      <c r="A3" s="20"/>
      <c r="B3" s="20"/>
      <c r="C3" s="20"/>
      <c r="D3" s="20" t="s">
        <v>5</v>
      </c>
      <c r="E3" s="13" t="str">
        <f>Tytuł!$G$12</f>
        <v>Warszawa</v>
      </c>
      <c r="F3" s="13"/>
      <c r="G3" s="21"/>
      <c r="H3" s="4"/>
      <c r="I3" s="4"/>
      <c r="J3" s="4"/>
      <c r="K3" s="4"/>
      <c r="L3" s="4"/>
    </row>
    <row r="4" spans="1:12" ht="12.75">
      <c r="A4" s="20"/>
      <c r="B4" s="20"/>
      <c r="C4" s="193"/>
      <c r="D4" s="20" t="s">
        <v>6</v>
      </c>
      <c r="E4" s="13" t="str">
        <f>Tytuł!$G$14</f>
        <v>6-8.08.2014</v>
      </c>
      <c r="F4" s="13"/>
      <c r="G4" s="21"/>
      <c r="H4" s="4"/>
      <c r="I4" s="4"/>
      <c r="J4" s="4"/>
      <c r="K4" s="4"/>
      <c r="L4" s="4"/>
    </row>
    <row r="5" spans="1:12" ht="12.75">
      <c r="A5" s="4"/>
      <c r="B5" s="4"/>
      <c r="C5" s="193" t="s">
        <v>60</v>
      </c>
      <c r="D5" s="257"/>
      <c r="E5" s="4"/>
      <c r="F5" s="4"/>
      <c r="G5" s="4"/>
      <c r="H5" s="4"/>
      <c r="I5" s="4"/>
      <c r="J5" s="4"/>
      <c r="K5" s="4"/>
      <c r="L5" s="4"/>
    </row>
    <row r="6" spans="1:12" ht="15">
      <c r="A6" s="22" t="s">
        <v>54</v>
      </c>
      <c r="B6" s="22"/>
      <c r="C6" s="3"/>
      <c r="D6" s="64"/>
      <c r="E6" s="3"/>
      <c r="F6" s="3"/>
      <c r="G6" s="3"/>
      <c r="H6" s="3"/>
      <c r="I6" s="4"/>
      <c r="J6" s="4"/>
      <c r="K6" s="4"/>
      <c r="L6" s="4"/>
    </row>
    <row r="7" spans="1:12" ht="13.5" thickBot="1">
      <c r="A7" s="252" t="s">
        <v>19</v>
      </c>
      <c r="B7" s="4"/>
      <c r="C7" s="4"/>
      <c r="D7" s="4"/>
      <c r="E7" s="4"/>
      <c r="F7" s="4"/>
      <c r="G7" s="4"/>
      <c r="H7" s="4"/>
      <c r="I7" s="4"/>
      <c r="J7" s="4"/>
      <c r="K7" s="4"/>
      <c r="L7" s="4"/>
    </row>
    <row r="8" spans="1:12" ht="19.5" customHeight="1">
      <c r="A8" s="24" t="s">
        <v>55</v>
      </c>
      <c r="B8" s="194" t="s">
        <v>8</v>
      </c>
      <c r="C8" s="25" t="s">
        <v>9</v>
      </c>
      <c r="D8" s="25" t="s">
        <v>10</v>
      </c>
      <c r="E8" s="25" t="s">
        <v>11</v>
      </c>
      <c r="F8" s="25" t="s">
        <v>12</v>
      </c>
      <c r="G8" s="25" t="s">
        <v>13</v>
      </c>
      <c r="H8" s="26" t="s">
        <v>53</v>
      </c>
      <c r="I8" s="4"/>
      <c r="J8" s="4"/>
      <c r="K8" s="4"/>
      <c r="L8" s="4"/>
    </row>
    <row r="9" spans="1:12" ht="19.5" customHeight="1">
      <c r="A9" s="189">
        <v>1</v>
      </c>
      <c r="B9" s="195">
        <f>'16(S)'!P24</f>
      </c>
      <c r="C9" s="27" t="e">
        <f>VLOOKUP(B9,'Lista TG(S)'!$A$9:$F$72,2)</f>
        <v>#N/A</v>
      </c>
      <c r="D9" s="27" t="e">
        <f>VLOOKUP(B9,'Lista TG(S)'!$A$9:$F$72,3)</f>
        <v>#N/A</v>
      </c>
      <c r="E9" s="27" t="e">
        <f>VLOOKUP(B9,'Lista TG(S)'!$A$9:$F$72,4)</f>
        <v>#N/A</v>
      </c>
      <c r="F9" s="31" t="e">
        <f>VLOOKUP(B9,'Lista TG(S)'!$A$9:$F$72,5)</f>
        <v>#N/A</v>
      </c>
      <c r="G9" s="191" t="e">
        <f>VLOOKUP(B9,'Lista TG(S)'!$A$9:$F$72,6)</f>
        <v>#N/A</v>
      </c>
      <c r="H9" s="258">
        <f>IF((D5=1),"180",IF((D5=2),"100",IF((D5=3),"64",IF((D5=4),"48",IF((D5=5),"24","")))))</f>
      </c>
      <c r="I9" s="4"/>
      <c r="J9" s="4"/>
      <c r="K9" s="4"/>
      <c r="L9" s="4"/>
    </row>
    <row r="10" spans="1:12" ht="19.5" customHeight="1">
      <c r="A10" s="190">
        <v>2</v>
      </c>
      <c r="B10" s="196">
        <f>'16(S)'!Q24</f>
      </c>
      <c r="C10" s="27" t="e">
        <f>VLOOKUP(B10,'Lista TG(S)'!$A$9:$F$72,2)</f>
        <v>#N/A</v>
      </c>
      <c r="D10" s="27" t="e">
        <f>VLOOKUP(B10,'Lista TG(S)'!$A$9:$F$72,3)</f>
        <v>#N/A</v>
      </c>
      <c r="E10" s="27" t="e">
        <f>VLOOKUP(B10,'Lista TG(S)'!$A$9:$F$72,4)</f>
        <v>#N/A</v>
      </c>
      <c r="F10" s="31" t="e">
        <f>VLOOKUP(B10,'Lista TG(S)'!$A$9:$F$72,5)</f>
        <v>#N/A</v>
      </c>
      <c r="G10" s="191" t="e">
        <f>VLOOKUP(B10,'Lista TG(S)'!$A$9:$F$72,6)</f>
        <v>#N/A</v>
      </c>
      <c r="H10" s="258">
        <f>IF((D5=1),"120",IF((D5=2),"64",IF((D5=3),"48",IF((D5=4),"36",IF((D5=5),"20","")))))</f>
      </c>
      <c r="I10" s="4"/>
      <c r="J10" s="4"/>
      <c r="K10" s="4"/>
      <c r="L10" s="4"/>
    </row>
    <row r="11" spans="1:12" ht="19.5" customHeight="1">
      <c r="A11" s="214" t="s">
        <v>56</v>
      </c>
      <c r="B11" s="196">
        <f>'16(S)'!O16</f>
      </c>
      <c r="C11" s="27" t="e">
        <f>VLOOKUP(B11,'Lista TG(S)'!$A$9:$F$72,2)</f>
        <v>#N/A</v>
      </c>
      <c r="D11" s="27" t="e">
        <f>VLOOKUP(B11,'Lista TG(S)'!$A$9:$F$72,3)</f>
        <v>#N/A</v>
      </c>
      <c r="E11" s="27" t="e">
        <f>VLOOKUP(B11,'Lista TG(S)'!$A$9:$F$72,4)</f>
        <v>#N/A</v>
      </c>
      <c r="F11" s="31" t="e">
        <f>VLOOKUP(B11,'Lista TG(S)'!$A$9:$F$72,5)</f>
        <v>#N/A</v>
      </c>
      <c r="G11" s="191" t="e">
        <f>VLOOKUP(B11,'Lista TG(S)'!$A$9:$F$72,6)</f>
        <v>#N/A</v>
      </c>
      <c r="H11" s="258">
        <f>IF((D$5=1),"64",IF((D$5=2),"48",IF((D$5=3),"36",IF((D$5=4),"28",IF((D$5=5),"16","")))))</f>
      </c>
      <c r="I11" s="4"/>
      <c r="J11" s="4"/>
      <c r="K11" s="4"/>
      <c r="L11" s="4"/>
    </row>
    <row r="12" spans="1:12" ht="19.5" customHeight="1">
      <c r="A12" s="216"/>
      <c r="B12" s="196">
        <f>'16(S)'!O32</f>
      </c>
      <c r="C12" s="27" t="e">
        <f>VLOOKUP(B12,'Lista TG(S)'!$A$9:$F$72,2)</f>
        <v>#N/A</v>
      </c>
      <c r="D12" s="27" t="e">
        <f>VLOOKUP(B12,'Lista TG(S)'!$A$9:$F$72,3)</f>
        <v>#N/A</v>
      </c>
      <c r="E12" s="27" t="e">
        <f>VLOOKUP(B12,'Lista TG(S)'!$A$9:$F$72,4)</f>
        <v>#N/A</v>
      </c>
      <c r="F12" s="31" t="e">
        <f>VLOOKUP(B12,'Lista TG(S)'!$A$9:$F$72,5)</f>
        <v>#N/A</v>
      </c>
      <c r="G12" s="191" t="e">
        <f>VLOOKUP(B12,'Lista TG(S)'!$A$9:$F$72,6)</f>
        <v>#N/A</v>
      </c>
      <c r="H12" s="258">
        <f>IF((D$5=1),"64",IF((D$5=2),"48",IF((D$5=3),"36",IF((D$5=4),"28",IF((D$5=5),"16","")))))</f>
      </c>
      <c r="I12" s="4"/>
      <c r="J12" s="4"/>
      <c r="K12" s="4"/>
      <c r="L12" s="4"/>
    </row>
    <row r="13" spans="1:12" ht="19.5" customHeight="1">
      <c r="A13" s="214" t="s">
        <v>57</v>
      </c>
      <c r="B13" s="195">
        <f>'16(S)'!M12</f>
      </c>
      <c r="C13" s="27" t="e">
        <f>VLOOKUP(B13,'Lista TG(S)'!$A$9:$F$72,2)</f>
        <v>#N/A</v>
      </c>
      <c r="D13" s="27" t="e">
        <f>VLOOKUP(B13,'Lista TG(S)'!$A$9:$F$72,3)</f>
        <v>#N/A</v>
      </c>
      <c r="E13" s="27" t="e">
        <f>VLOOKUP(B13,'Lista TG(S)'!$A$9:$F$72,4)</f>
        <v>#N/A</v>
      </c>
      <c r="F13" s="31" t="e">
        <f>VLOOKUP(B13,'Lista TG(S)'!$A$9:$F$72,5)</f>
        <v>#N/A</v>
      </c>
      <c r="G13" s="191" t="e">
        <f>VLOOKUP(B13,'Lista TG(S)'!$A$9:$F$72,6)</f>
        <v>#N/A</v>
      </c>
      <c r="H13" s="258">
        <f>IF((D$5=1),"48",IF((D$5=2),"32",IF((D$5=3),"24",IF((D$5=4),"20",IF((D$5=5),"12","")))))</f>
      </c>
      <c r="I13" s="4"/>
      <c r="J13" s="4"/>
      <c r="K13" s="4"/>
      <c r="L13" s="4"/>
    </row>
    <row r="14" spans="1:12" ht="19.5" customHeight="1">
      <c r="A14" s="215"/>
      <c r="B14" s="196">
        <f>'16(S)'!M20</f>
      </c>
      <c r="C14" s="27" t="e">
        <f>VLOOKUP(B14,'Lista TG(S)'!$A$9:$F$72,2)</f>
        <v>#N/A</v>
      </c>
      <c r="D14" s="27" t="e">
        <f>VLOOKUP(B14,'Lista TG(S)'!$A$9:$F$72,3)</f>
        <v>#N/A</v>
      </c>
      <c r="E14" s="27" t="e">
        <f>VLOOKUP(B14,'Lista TG(S)'!$A$9:$F$72,4)</f>
        <v>#N/A</v>
      </c>
      <c r="F14" s="31" t="e">
        <f>VLOOKUP(B14,'Lista TG(S)'!$A$9:$F$72,5)</f>
        <v>#N/A</v>
      </c>
      <c r="G14" s="191" t="e">
        <f>VLOOKUP(B14,'Lista TG(S)'!$A$9:$F$72,6)</f>
        <v>#N/A</v>
      </c>
      <c r="H14" s="258">
        <f>IF((D$5=1),"48",IF((D$5=2),"32",IF((D$5=3),"24",IF((D$5=4),"20",IF((D$5=5),"12","")))))</f>
      </c>
      <c r="I14" s="4"/>
      <c r="J14" s="4"/>
      <c r="K14" s="4"/>
      <c r="L14" s="4"/>
    </row>
    <row r="15" spans="1:12" ht="19.5" customHeight="1">
      <c r="A15" s="215"/>
      <c r="B15" s="196">
        <f>'16(S)'!M28</f>
      </c>
      <c r="C15" s="27" t="e">
        <f>VLOOKUP(B15,'Lista TG(S)'!$A$9:$F$72,2)</f>
        <v>#N/A</v>
      </c>
      <c r="D15" s="27" t="e">
        <f>VLOOKUP(B15,'Lista TG(S)'!$A$9:$F$72,3)</f>
        <v>#N/A</v>
      </c>
      <c r="E15" s="27" t="e">
        <f>VLOOKUP(B15,'Lista TG(S)'!$A$9:$F$72,4)</f>
        <v>#N/A</v>
      </c>
      <c r="F15" s="31" t="e">
        <f>VLOOKUP(B15,'Lista TG(S)'!$A$9:$F$72,5)</f>
        <v>#N/A</v>
      </c>
      <c r="G15" s="191" t="e">
        <f>VLOOKUP(B15,'Lista TG(S)'!$A$9:$F$72,6)</f>
        <v>#N/A</v>
      </c>
      <c r="H15" s="258">
        <f>IF((D$5=1),"48",IF((D$5=2),"32",IF((D$5=3),"24",IF((D$5=4),"20",IF((D$5=5),"12","")))))</f>
      </c>
      <c r="I15" s="4"/>
      <c r="J15" s="4"/>
      <c r="K15" s="4"/>
      <c r="L15" s="4"/>
    </row>
    <row r="16" spans="1:12" ht="19.5" customHeight="1">
      <c r="A16" s="216"/>
      <c r="B16" s="197">
        <f>'16(S)'!M36</f>
      </c>
      <c r="C16" s="27" t="e">
        <f>VLOOKUP(B16,'Lista TG(S)'!$A$9:$F$72,2)</f>
        <v>#N/A</v>
      </c>
      <c r="D16" s="27" t="e">
        <f>VLOOKUP(B16,'Lista TG(S)'!$A$9:$F$72,3)</f>
        <v>#N/A</v>
      </c>
      <c r="E16" s="27" t="e">
        <f>VLOOKUP(B16,'Lista TG(S)'!$A$9:$F$72,4)</f>
        <v>#N/A</v>
      </c>
      <c r="F16" s="31" t="e">
        <f>VLOOKUP(B16,'Lista TG(S)'!$A$9:$F$72,5)</f>
        <v>#N/A</v>
      </c>
      <c r="G16" s="191" t="e">
        <f>VLOOKUP(B16,'Lista TG(S)'!$A$9:$F$72,6)</f>
        <v>#N/A</v>
      </c>
      <c r="H16" s="258">
        <f>IF((D$5=1),"48",IF((D$5=2),"32",IF((D$5=3),"24",IF((D$5=4),"20",IF((D$5=5),"12","")))))</f>
      </c>
      <c r="I16" s="4"/>
      <c r="J16" s="4"/>
      <c r="K16" s="4"/>
      <c r="L16" s="4"/>
    </row>
    <row r="17" spans="1:12" ht="19.5" customHeight="1">
      <c r="A17" s="214" t="s">
        <v>58</v>
      </c>
      <c r="B17" s="196">
        <f>'16(S)'!K10</f>
      </c>
      <c r="C17" s="27" t="e">
        <f>VLOOKUP(B17,'Lista TG(S)'!$A$9:$F$72,2)</f>
        <v>#N/A</v>
      </c>
      <c r="D17" s="27" t="e">
        <f>VLOOKUP(B17,'Lista TG(S)'!$A$9:$F$72,3)</f>
        <v>#N/A</v>
      </c>
      <c r="E17" s="27" t="e">
        <f>VLOOKUP(B17,'Lista TG(S)'!$A$9:$F$72,4)</f>
        <v>#N/A</v>
      </c>
      <c r="F17" s="31" t="e">
        <f>VLOOKUP(B17,'Lista TG(S)'!$A$9:$F$72,5)</f>
        <v>#N/A</v>
      </c>
      <c r="G17" s="191" t="e">
        <f>VLOOKUP(B17,'Lista TG(S)'!$A$9:$F$72,6)</f>
        <v>#N/A</v>
      </c>
      <c r="H17" s="258">
        <f>IF((D$5=1),"1",IF((D$5=2),"1",IF((D$5=3),"1",IF((D$5=4),"1",IF((D$5=5),"1","")))))</f>
      </c>
      <c r="I17" s="4"/>
      <c r="J17" s="4"/>
      <c r="K17" s="4"/>
      <c r="L17" s="4"/>
    </row>
    <row r="18" spans="1:12" ht="19.5" customHeight="1">
      <c r="A18" s="215"/>
      <c r="B18" s="196">
        <f>'16(S)'!K14</f>
      </c>
      <c r="C18" s="27" t="e">
        <f>VLOOKUP(B18,'Lista TG(S)'!$A$9:$F$72,2)</f>
        <v>#N/A</v>
      </c>
      <c r="D18" s="27" t="e">
        <f>VLOOKUP(B18,'Lista TG(S)'!$A$9:$F$72,3)</f>
        <v>#N/A</v>
      </c>
      <c r="E18" s="27" t="e">
        <f>VLOOKUP(B18,'Lista TG(S)'!$A$9:$F$72,4)</f>
        <v>#N/A</v>
      </c>
      <c r="F18" s="31" t="e">
        <f>VLOOKUP(B18,'Lista TG(S)'!$A$9:$F$72,5)</f>
        <v>#N/A</v>
      </c>
      <c r="G18" s="191" t="e">
        <f>VLOOKUP(B18,'Lista TG(S)'!$A$9:$F$72,6)</f>
        <v>#N/A</v>
      </c>
      <c r="H18" s="258">
        <f aca="true" t="shared" si="0" ref="H18:H24">IF((D$5=1),"1",IF((D$5=2),"1",IF((D$5=3),"1",IF((D$5=4),"1",IF((D$5=5),"1","")))))</f>
      </c>
      <c r="I18" s="4"/>
      <c r="J18" s="4"/>
      <c r="K18" s="4"/>
      <c r="L18" s="4"/>
    </row>
    <row r="19" spans="1:12" ht="19.5" customHeight="1">
      <c r="A19" s="215"/>
      <c r="B19" s="196">
        <f>'16(S)'!K18</f>
      </c>
      <c r="C19" s="27" t="e">
        <f>VLOOKUP(B19,'Lista TG(S)'!$A$9:$F$72,2)</f>
        <v>#N/A</v>
      </c>
      <c r="D19" s="27" t="e">
        <f>VLOOKUP(B19,'Lista TG(S)'!$A$9:$F$72,3)</f>
        <v>#N/A</v>
      </c>
      <c r="E19" s="27" t="e">
        <f>VLOOKUP(B19,'Lista TG(S)'!$A$9:$F$72,4)</f>
        <v>#N/A</v>
      </c>
      <c r="F19" s="31" t="e">
        <f>VLOOKUP(B19,'Lista TG(S)'!$A$9:$F$72,5)</f>
        <v>#N/A</v>
      </c>
      <c r="G19" s="191" t="e">
        <f>VLOOKUP(B19,'Lista TG(S)'!$A$9:$F$72,6)</f>
        <v>#N/A</v>
      </c>
      <c r="H19" s="258">
        <f t="shared" si="0"/>
      </c>
      <c r="I19" s="4"/>
      <c r="J19" s="4"/>
      <c r="K19" s="4"/>
      <c r="L19" s="4"/>
    </row>
    <row r="20" spans="1:12" ht="19.5" customHeight="1">
      <c r="A20" s="215"/>
      <c r="B20" s="196">
        <f>'16(S)'!K22</f>
      </c>
      <c r="C20" s="27" t="e">
        <f>VLOOKUP(B20,'Lista TG(S)'!$A$9:$F$72,2)</f>
        <v>#N/A</v>
      </c>
      <c r="D20" s="27" t="e">
        <f>VLOOKUP(B20,'Lista TG(S)'!$A$9:$F$72,3)</f>
        <v>#N/A</v>
      </c>
      <c r="E20" s="27" t="e">
        <f>VLOOKUP(B20,'Lista TG(S)'!$A$9:$F$72,4)</f>
        <v>#N/A</v>
      </c>
      <c r="F20" s="31" t="e">
        <f>VLOOKUP(B20,'Lista TG(S)'!$A$9:$F$72,5)</f>
        <v>#N/A</v>
      </c>
      <c r="G20" s="191" t="e">
        <f>VLOOKUP(B20,'Lista TG(S)'!$A$9:$F$72,6)</f>
        <v>#N/A</v>
      </c>
      <c r="H20" s="258">
        <f t="shared" si="0"/>
      </c>
      <c r="I20" s="4"/>
      <c r="J20" s="4"/>
      <c r="K20" s="4"/>
      <c r="L20" s="4"/>
    </row>
    <row r="21" spans="1:12" ht="19.5" customHeight="1">
      <c r="A21" s="215"/>
      <c r="B21" s="196">
        <f>'16(S)'!K26</f>
      </c>
      <c r="C21" s="27" t="e">
        <f>VLOOKUP(B21,'Lista TG(S)'!$A$9:$F$72,2)</f>
        <v>#N/A</v>
      </c>
      <c r="D21" s="27" t="e">
        <f>VLOOKUP(B21,'Lista TG(S)'!$A$9:$F$72,3)</f>
        <v>#N/A</v>
      </c>
      <c r="E21" s="27" t="e">
        <f>VLOOKUP(B21,'Lista TG(S)'!$A$9:$F$72,4)</f>
        <v>#N/A</v>
      </c>
      <c r="F21" s="31" t="e">
        <f>VLOOKUP(B21,'Lista TG(S)'!$A$9:$F$72,5)</f>
        <v>#N/A</v>
      </c>
      <c r="G21" s="191" t="e">
        <f>VLOOKUP(B21,'Lista TG(S)'!$A$9:$F$72,6)</f>
        <v>#N/A</v>
      </c>
      <c r="H21" s="258">
        <f t="shared" si="0"/>
      </c>
      <c r="I21" s="4"/>
      <c r="J21" s="4"/>
      <c r="K21" s="4"/>
      <c r="L21" s="4"/>
    </row>
    <row r="22" spans="1:12" ht="19.5" customHeight="1">
      <c r="A22" s="215"/>
      <c r="B22" s="195">
        <f>'16(S)'!K30</f>
      </c>
      <c r="C22" s="27" t="e">
        <f>VLOOKUP(B22,'Lista TG(S)'!$A$9:$F$72,2)</f>
        <v>#N/A</v>
      </c>
      <c r="D22" s="27" t="e">
        <f>VLOOKUP(B22,'Lista TG(S)'!$A$9:$F$72,3)</f>
        <v>#N/A</v>
      </c>
      <c r="E22" s="27" t="e">
        <f>VLOOKUP(B22,'Lista TG(S)'!$A$9:$F$72,4)</f>
        <v>#N/A</v>
      </c>
      <c r="F22" s="31" t="e">
        <f>VLOOKUP(B22,'Lista TG(S)'!$A$9:$F$72,5)</f>
        <v>#N/A</v>
      </c>
      <c r="G22" s="191" t="e">
        <f>VLOOKUP(B22,'Lista TG(S)'!$A$9:$F$72,6)</f>
        <v>#N/A</v>
      </c>
      <c r="H22" s="258">
        <f t="shared" si="0"/>
      </c>
      <c r="I22" s="4"/>
      <c r="J22" s="4"/>
      <c r="K22" s="4"/>
      <c r="L22" s="4"/>
    </row>
    <row r="23" spans="1:12" ht="19.5" customHeight="1">
      <c r="A23" s="215"/>
      <c r="B23" s="196">
        <f>'16(S)'!K34</f>
      </c>
      <c r="C23" s="27" t="e">
        <f>VLOOKUP(B23,'Lista TG(S)'!$A$9:$F$72,2)</f>
        <v>#N/A</v>
      </c>
      <c r="D23" s="27" t="e">
        <f>VLOOKUP(B23,'Lista TG(S)'!$A$9:$F$72,3)</f>
        <v>#N/A</v>
      </c>
      <c r="E23" s="27" t="e">
        <f>VLOOKUP(B23,'Lista TG(S)'!$A$9:$F$72,4)</f>
        <v>#N/A</v>
      </c>
      <c r="F23" s="31" t="e">
        <f>VLOOKUP(B23,'Lista TG(S)'!$A$9:$F$72,5)</f>
        <v>#N/A</v>
      </c>
      <c r="G23" s="191" t="e">
        <f>VLOOKUP(B23,'Lista TG(S)'!$A$9:$F$72,6)</f>
        <v>#N/A</v>
      </c>
      <c r="H23" s="258">
        <f t="shared" si="0"/>
      </c>
      <c r="I23" s="4"/>
      <c r="J23" s="4"/>
      <c r="K23" s="4"/>
      <c r="L23" s="4"/>
    </row>
    <row r="24" spans="1:12" ht="19.5" customHeight="1" thickBot="1">
      <c r="A24" s="242"/>
      <c r="B24" s="197">
        <f>'16(S)'!K38</f>
      </c>
      <c r="C24" s="234" t="e">
        <f>VLOOKUP(B24,'Lista TG(S)'!$A$9:$F$72,2)</f>
        <v>#N/A</v>
      </c>
      <c r="D24" s="234" t="e">
        <f>VLOOKUP(B24,'Lista TG(S)'!$A$9:$F$72,3)</f>
        <v>#N/A</v>
      </c>
      <c r="E24" s="234" t="e">
        <f>VLOOKUP(B24,'Lista TG(S)'!$A$9:$F$72,4)</f>
        <v>#N/A</v>
      </c>
      <c r="F24" s="235" t="e">
        <f>VLOOKUP(B24,'Lista TG(S)'!$A$9:$F$72,5)</f>
        <v>#N/A</v>
      </c>
      <c r="G24" s="236" t="e">
        <f>VLOOKUP(B24,'Lista TG(S)'!$A$9:$F$72,6)</f>
        <v>#N/A</v>
      </c>
      <c r="H24" s="258">
        <f t="shared" si="0"/>
      </c>
      <c r="I24" s="4"/>
      <c r="J24" s="4"/>
      <c r="K24" s="4"/>
      <c r="L24" s="4"/>
    </row>
    <row r="25" spans="1:12" ht="19.5" customHeight="1">
      <c r="A25" s="245"/>
      <c r="B25" s="237"/>
      <c r="C25" s="185"/>
      <c r="D25" s="185"/>
      <c r="E25" s="185"/>
      <c r="F25" s="184"/>
      <c r="G25" s="188"/>
      <c r="H25" s="184"/>
      <c r="I25" s="4"/>
      <c r="J25" s="4"/>
      <c r="K25" s="4"/>
      <c r="L25" s="4"/>
    </row>
    <row r="26" spans="1:12" ht="19.5" customHeight="1">
      <c r="A26" s="244"/>
      <c r="B26" s="228"/>
      <c r="C26" s="179"/>
      <c r="D26" s="179"/>
      <c r="E26" s="179"/>
      <c r="F26" s="173"/>
      <c r="G26" s="182"/>
      <c r="H26" s="173"/>
      <c r="I26" s="4"/>
      <c r="J26" s="4"/>
      <c r="K26" s="4"/>
      <c r="L26" s="4"/>
    </row>
    <row r="27" spans="1:12" ht="19.5" customHeight="1">
      <c r="A27" s="244"/>
      <c r="B27" s="228"/>
      <c r="C27" s="179"/>
      <c r="D27" s="179"/>
      <c r="E27" s="179"/>
      <c r="F27" s="173"/>
      <c r="G27" s="182"/>
      <c r="H27" s="173"/>
      <c r="I27" s="4"/>
      <c r="J27" s="4"/>
      <c r="K27" s="4"/>
      <c r="L27" s="4"/>
    </row>
    <row r="28" spans="1:12" ht="19.5" customHeight="1">
      <c r="A28" s="244"/>
      <c r="B28" s="228"/>
      <c r="C28" s="179"/>
      <c r="D28" s="179"/>
      <c r="E28" s="179"/>
      <c r="F28" s="173"/>
      <c r="G28" s="182"/>
      <c r="H28" s="173"/>
      <c r="I28" s="4"/>
      <c r="J28" s="4"/>
      <c r="K28" s="4"/>
      <c r="L28" s="4"/>
    </row>
    <row r="29" spans="1:12" ht="19.5" customHeight="1">
      <c r="A29" s="244"/>
      <c r="B29" s="228"/>
      <c r="C29" s="179"/>
      <c r="D29" s="179"/>
      <c r="E29" s="179"/>
      <c r="F29" s="173"/>
      <c r="G29" s="182"/>
      <c r="H29" s="173"/>
      <c r="I29" s="4"/>
      <c r="J29" s="4"/>
      <c r="K29" s="4"/>
      <c r="L29" s="4"/>
    </row>
    <row r="30" spans="1:12" ht="19.5" customHeight="1">
      <c r="A30" s="244"/>
      <c r="B30" s="228"/>
      <c r="C30" s="179"/>
      <c r="D30" s="179"/>
      <c r="E30" s="179"/>
      <c r="F30" s="173"/>
      <c r="G30" s="182"/>
      <c r="H30" s="173"/>
      <c r="I30" s="4"/>
      <c r="J30" s="4"/>
      <c r="K30" s="4"/>
      <c r="L30" s="4"/>
    </row>
    <row r="31" spans="1:12" ht="19.5" customHeight="1">
      <c r="A31" s="244"/>
      <c r="B31" s="228"/>
      <c r="C31" s="179"/>
      <c r="D31" s="179"/>
      <c r="E31" s="179"/>
      <c r="F31" s="173"/>
      <c r="G31" s="182"/>
      <c r="H31" s="173"/>
      <c r="I31" s="4"/>
      <c r="J31" s="4"/>
      <c r="K31" s="4"/>
      <c r="L31" s="4"/>
    </row>
    <row r="32" spans="1:12" ht="19.5" customHeight="1">
      <c r="A32" s="244"/>
      <c r="B32" s="228"/>
      <c r="C32" s="179"/>
      <c r="D32" s="179"/>
      <c r="E32" s="179"/>
      <c r="F32" s="173"/>
      <c r="G32" s="182"/>
      <c r="H32" s="173"/>
      <c r="I32" s="4"/>
      <c r="J32" s="4"/>
      <c r="K32" s="4"/>
      <c r="L32" s="4"/>
    </row>
    <row r="33" spans="1:12" ht="19.5" customHeight="1">
      <c r="A33" s="244"/>
      <c r="B33" s="228"/>
      <c r="C33" s="179"/>
      <c r="D33" s="179"/>
      <c r="E33" s="179"/>
      <c r="F33" s="173"/>
      <c r="G33" s="182"/>
      <c r="H33" s="173"/>
      <c r="I33" s="4"/>
      <c r="J33" s="4"/>
      <c r="K33" s="4"/>
      <c r="L33" s="4"/>
    </row>
    <row r="34" spans="1:12" ht="19.5" customHeight="1">
      <c r="A34" s="244"/>
      <c r="B34" s="228"/>
      <c r="C34" s="179"/>
      <c r="D34" s="179"/>
      <c r="E34" s="179"/>
      <c r="F34" s="173"/>
      <c r="G34" s="182"/>
      <c r="H34" s="173"/>
      <c r="I34" s="4"/>
      <c r="J34" s="4"/>
      <c r="K34" s="4"/>
      <c r="L34" s="4"/>
    </row>
    <row r="35" spans="1:12" ht="19.5" customHeight="1">
      <c r="A35" s="244"/>
      <c r="B35" s="228"/>
      <c r="C35" s="179"/>
      <c r="D35" s="179"/>
      <c r="E35" s="179"/>
      <c r="F35" s="173"/>
      <c r="G35" s="182"/>
      <c r="H35" s="173"/>
      <c r="I35" s="4"/>
      <c r="J35" s="4"/>
      <c r="K35" s="4"/>
      <c r="L35" s="4"/>
    </row>
    <row r="36" spans="1:12" ht="19.5" customHeight="1">
      <c r="A36" s="244"/>
      <c r="B36" s="228"/>
      <c r="C36" s="179"/>
      <c r="D36" s="179"/>
      <c r="E36" s="179"/>
      <c r="F36" s="173"/>
      <c r="G36" s="182"/>
      <c r="H36" s="173"/>
      <c r="I36" s="4"/>
      <c r="J36" s="4"/>
      <c r="K36" s="4"/>
      <c r="L36" s="4"/>
    </row>
    <row r="37" spans="1:12" ht="19.5" customHeight="1">
      <c r="A37" s="244"/>
      <c r="B37" s="228"/>
      <c r="C37" s="179"/>
      <c r="D37" s="179"/>
      <c r="E37" s="179"/>
      <c r="F37" s="173"/>
      <c r="G37" s="182"/>
      <c r="H37" s="173"/>
      <c r="I37" s="4"/>
      <c r="J37" s="4"/>
      <c r="K37" s="4"/>
      <c r="L37" s="4"/>
    </row>
    <row r="38" spans="1:12" ht="19.5" customHeight="1">
      <c r="A38" s="244"/>
      <c r="B38" s="228"/>
      <c r="C38" s="179"/>
      <c r="D38" s="179"/>
      <c r="E38" s="179"/>
      <c r="F38" s="173"/>
      <c r="G38" s="182"/>
      <c r="H38" s="173"/>
      <c r="I38" s="4"/>
      <c r="J38" s="4"/>
      <c r="K38" s="4"/>
      <c r="L38" s="4"/>
    </row>
    <row r="39" spans="1:12" ht="19.5" customHeight="1">
      <c r="A39" s="244"/>
      <c r="B39" s="228"/>
      <c r="C39" s="179"/>
      <c r="D39" s="179"/>
      <c r="E39" s="179"/>
      <c r="F39" s="173"/>
      <c r="G39" s="182"/>
      <c r="H39" s="173"/>
      <c r="I39" s="4"/>
      <c r="J39" s="4"/>
      <c r="K39" s="4"/>
      <c r="L39" s="4"/>
    </row>
    <row r="40" spans="1:12" ht="19.5" customHeight="1">
      <c r="A40" s="244"/>
      <c r="B40" s="228"/>
      <c r="C40" s="179"/>
      <c r="D40" s="179"/>
      <c r="E40" s="179"/>
      <c r="F40" s="173"/>
      <c r="G40" s="182"/>
      <c r="H40" s="173"/>
      <c r="I40" s="4"/>
      <c r="J40" s="4"/>
      <c r="K40" s="4"/>
      <c r="L40" s="4"/>
    </row>
    <row r="41" spans="1:12" ht="19.5" customHeight="1">
      <c r="A41" s="173"/>
      <c r="B41" s="173"/>
      <c r="C41" s="179"/>
      <c r="D41" s="179"/>
      <c r="E41" s="180"/>
      <c r="F41" s="181"/>
      <c r="G41" s="182"/>
      <c r="H41" s="173"/>
      <c r="I41" s="7"/>
      <c r="J41" s="7"/>
      <c r="K41" s="7"/>
      <c r="L41" s="7"/>
    </row>
    <row r="42" spans="1:12" ht="19.5" customHeight="1">
      <c r="A42" s="173"/>
      <c r="B42" s="173"/>
      <c r="C42" s="179"/>
      <c r="D42" s="179"/>
      <c r="E42" s="180"/>
      <c r="F42" s="181"/>
      <c r="G42" s="182"/>
      <c r="H42" s="173"/>
      <c r="I42" s="7"/>
      <c r="J42" s="7"/>
      <c r="K42" s="7"/>
      <c r="L42" s="7"/>
    </row>
    <row r="43" spans="1:12" ht="19.5" customHeight="1">
      <c r="A43" s="173"/>
      <c r="B43" s="173"/>
      <c r="C43" s="179"/>
      <c r="D43" s="179"/>
      <c r="E43" s="179"/>
      <c r="F43" s="181"/>
      <c r="G43" s="182"/>
      <c r="H43" s="173"/>
      <c r="I43" s="7"/>
      <c r="J43" s="7"/>
      <c r="K43" s="7"/>
      <c r="L43" s="7"/>
    </row>
    <row r="44" spans="1:12" ht="19.5" customHeight="1">
      <c r="A44" s="173"/>
      <c r="B44" s="173"/>
      <c r="C44" s="179"/>
      <c r="D44" s="179"/>
      <c r="E44" s="179"/>
      <c r="F44" s="173"/>
      <c r="G44" s="182"/>
      <c r="H44" s="173"/>
      <c r="I44" s="7"/>
      <c r="J44" s="7"/>
      <c r="K44" s="7"/>
      <c r="L44" s="7"/>
    </row>
    <row r="45" spans="1:12" ht="19.5" customHeight="1">
      <c r="A45" s="173"/>
      <c r="B45" s="173"/>
      <c r="C45" s="179"/>
      <c r="D45" s="179"/>
      <c r="E45" s="180"/>
      <c r="F45" s="173"/>
      <c r="G45" s="182"/>
      <c r="H45" s="173"/>
      <c r="I45" s="7"/>
      <c r="J45" s="7"/>
      <c r="K45" s="7"/>
      <c r="L45" s="7"/>
    </row>
    <row r="46" spans="1:12" ht="19.5" customHeight="1">
      <c r="A46" s="173"/>
      <c r="B46" s="173"/>
      <c r="C46" s="179"/>
      <c r="D46" s="179"/>
      <c r="E46" s="180"/>
      <c r="F46" s="181"/>
      <c r="G46" s="182"/>
      <c r="H46" s="173"/>
      <c r="I46" s="7"/>
      <c r="J46" s="7"/>
      <c r="K46" s="7"/>
      <c r="L46" s="7"/>
    </row>
    <row r="47" spans="1:12" ht="19.5" customHeight="1">
      <c r="A47" s="173"/>
      <c r="B47" s="173"/>
      <c r="C47" s="179"/>
      <c r="D47" s="179"/>
      <c r="E47" s="180"/>
      <c r="F47" s="181"/>
      <c r="G47" s="182"/>
      <c r="H47" s="173"/>
      <c r="I47" s="7"/>
      <c r="J47" s="7"/>
      <c r="K47" s="7"/>
      <c r="L47" s="7"/>
    </row>
    <row r="48" spans="1:12" ht="19.5" customHeight="1">
      <c r="A48" s="173"/>
      <c r="B48" s="173"/>
      <c r="C48" s="179"/>
      <c r="D48" s="179"/>
      <c r="E48" s="180"/>
      <c r="F48" s="181"/>
      <c r="G48" s="182"/>
      <c r="H48" s="173"/>
      <c r="I48" s="7"/>
      <c r="J48" s="7"/>
      <c r="K48" s="7"/>
      <c r="L48" s="7"/>
    </row>
    <row r="49" spans="1:12" ht="19.5" customHeight="1">
      <c r="A49" s="173"/>
      <c r="B49" s="173"/>
      <c r="C49" s="179"/>
      <c r="D49" s="179"/>
      <c r="E49" s="180"/>
      <c r="F49" s="173"/>
      <c r="G49" s="182"/>
      <c r="H49" s="173"/>
      <c r="I49" s="7"/>
      <c r="J49" s="7"/>
      <c r="K49" s="7"/>
      <c r="L49" s="7"/>
    </row>
    <row r="50" spans="1:12" ht="19.5" customHeight="1">
      <c r="A50" s="173"/>
      <c r="B50" s="173"/>
      <c r="C50" s="179"/>
      <c r="D50" s="179"/>
      <c r="E50" s="180"/>
      <c r="F50" s="173"/>
      <c r="G50" s="182"/>
      <c r="H50" s="173"/>
      <c r="I50" s="7"/>
      <c r="J50" s="7"/>
      <c r="K50" s="7"/>
      <c r="L50" s="7"/>
    </row>
    <row r="51" spans="1:12" ht="19.5" customHeight="1">
      <c r="A51" s="173"/>
      <c r="B51" s="173"/>
      <c r="C51" s="179"/>
      <c r="D51" s="179"/>
      <c r="E51" s="179"/>
      <c r="F51" s="181"/>
      <c r="G51" s="182"/>
      <c r="H51" s="173"/>
      <c r="I51" s="7"/>
      <c r="J51" s="7"/>
      <c r="K51" s="7"/>
      <c r="L51" s="7"/>
    </row>
    <row r="52" spans="1:12" ht="19.5" customHeight="1">
      <c r="A52" s="173"/>
      <c r="B52" s="173"/>
      <c r="C52" s="179"/>
      <c r="D52" s="179"/>
      <c r="E52" s="180"/>
      <c r="F52" s="173"/>
      <c r="G52" s="182"/>
      <c r="H52" s="173"/>
      <c r="I52" s="7"/>
      <c r="J52" s="7"/>
      <c r="K52" s="7"/>
      <c r="L52" s="7"/>
    </row>
    <row r="53" spans="1:12" ht="19.5" customHeight="1">
      <c r="A53" s="173"/>
      <c r="B53" s="173"/>
      <c r="C53" s="179"/>
      <c r="D53" s="179"/>
      <c r="E53" s="180"/>
      <c r="F53" s="181"/>
      <c r="G53" s="182"/>
      <c r="H53" s="173"/>
      <c r="I53" s="7"/>
      <c r="J53" s="7"/>
      <c r="K53" s="7"/>
      <c r="L53" s="7"/>
    </row>
    <row r="54" spans="1:12" ht="19.5" customHeight="1">
      <c r="A54" s="173"/>
      <c r="B54" s="173"/>
      <c r="C54" s="179"/>
      <c r="D54" s="179"/>
      <c r="E54" s="180"/>
      <c r="F54" s="173"/>
      <c r="G54" s="182"/>
      <c r="H54" s="173"/>
      <c r="I54" s="7"/>
      <c r="J54" s="7"/>
      <c r="K54" s="7"/>
      <c r="L54" s="7"/>
    </row>
    <row r="55" spans="1:12" ht="19.5" customHeight="1">
      <c r="A55" s="173"/>
      <c r="B55" s="173"/>
      <c r="C55" s="179"/>
      <c r="D55" s="179"/>
      <c r="E55" s="180"/>
      <c r="F55" s="173"/>
      <c r="G55" s="182"/>
      <c r="H55" s="173"/>
      <c r="I55" s="7"/>
      <c r="J55" s="7"/>
      <c r="K55" s="7"/>
      <c r="L55" s="7"/>
    </row>
    <row r="56" spans="1:12" ht="19.5" customHeight="1">
      <c r="A56" s="173"/>
      <c r="B56" s="173"/>
      <c r="C56" s="179"/>
      <c r="D56" s="179"/>
      <c r="E56" s="180"/>
      <c r="F56" s="181"/>
      <c r="G56" s="182"/>
      <c r="H56" s="173"/>
      <c r="I56" s="7"/>
      <c r="J56" s="7"/>
      <c r="K56" s="7"/>
      <c r="L56" s="7"/>
    </row>
    <row r="57" spans="1:12" ht="19.5" customHeight="1">
      <c r="A57" s="173"/>
      <c r="B57" s="173"/>
      <c r="C57" s="179"/>
      <c r="D57" s="179"/>
      <c r="E57" s="180"/>
      <c r="F57" s="181"/>
      <c r="G57" s="182"/>
      <c r="H57" s="173"/>
      <c r="I57" s="7"/>
      <c r="J57" s="7"/>
      <c r="K57" s="7"/>
      <c r="L57" s="7"/>
    </row>
    <row r="58" spans="1:12" ht="19.5" customHeight="1">
      <c r="A58" s="173"/>
      <c r="B58" s="173"/>
      <c r="C58" s="179"/>
      <c r="D58" s="179"/>
      <c r="E58" s="179"/>
      <c r="F58" s="181"/>
      <c r="G58" s="182"/>
      <c r="H58" s="173"/>
      <c r="I58" s="7"/>
      <c r="J58" s="7"/>
      <c r="K58" s="7"/>
      <c r="L58" s="7"/>
    </row>
    <row r="59" spans="1:12" ht="19.5" customHeight="1">
      <c r="A59" s="173"/>
      <c r="B59" s="173"/>
      <c r="C59" s="179"/>
      <c r="D59" s="179"/>
      <c r="E59" s="180"/>
      <c r="F59" s="181"/>
      <c r="G59" s="182"/>
      <c r="H59" s="173"/>
      <c r="I59" s="7"/>
      <c r="J59" s="7"/>
      <c r="K59" s="7"/>
      <c r="L59" s="7"/>
    </row>
    <row r="60" spans="1:12" ht="19.5" customHeight="1">
      <c r="A60" s="173"/>
      <c r="B60" s="173"/>
      <c r="C60" s="179"/>
      <c r="D60" s="179"/>
      <c r="E60" s="180"/>
      <c r="F60" s="173"/>
      <c r="G60" s="182"/>
      <c r="H60" s="173"/>
      <c r="I60" s="7"/>
      <c r="J60" s="7"/>
      <c r="K60" s="7"/>
      <c r="L60" s="7"/>
    </row>
    <row r="61" spans="1:12" ht="19.5" customHeight="1">
      <c r="A61" s="173"/>
      <c r="B61" s="173"/>
      <c r="C61" s="179"/>
      <c r="D61" s="179"/>
      <c r="E61" s="180"/>
      <c r="F61" s="173"/>
      <c r="G61" s="182"/>
      <c r="H61" s="173"/>
      <c r="I61" s="7"/>
      <c r="J61" s="7"/>
      <c r="K61" s="7"/>
      <c r="L61" s="7"/>
    </row>
    <row r="62" spans="1:12" ht="19.5" customHeight="1">
      <c r="A62" s="173"/>
      <c r="B62" s="173"/>
      <c r="C62" s="179"/>
      <c r="D62" s="179"/>
      <c r="E62" s="183"/>
      <c r="F62" s="173"/>
      <c r="G62" s="182"/>
      <c r="H62" s="173"/>
      <c r="I62" s="7"/>
      <c r="J62" s="7"/>
      <c r="K62" s="7"/>
      <c r="L62" s="7"/>
    </row>
    <row r="63" spans="1:12" ht="19.5" customHeight="1">
      <c r="A63" s="173"/>
      <c r="B63" s="173"/>
      <c r="C63" s="179"/>
      <c r="D63" s="179"/>
      <c r="E63" s="179"/>
      <c r="F63" s="181"/>
      <c r="G63" s="182"/>
      <c r="H63" s="173"/>
      <c r="I63" s="7"/>
      <c r="J63" s="7"/>
      <c r="K63" s="7"/>
      <c r="L63" s="7"/>
    </row>
    <row r="64" spans="1:12" ht="19.5" customHeight="1">
      <c r="A64" s="173"/>
      <c r="B64" s="173"/>
      <c r="C64" s="179"/>
      <c r="D64" s="179"/>
      <c r="E64" s="179"/>
      <c r="F64" s="181"/>
      <c r="G64" s="182"/>
      <c r="H64" s="173"/>
      <c r="I64" s="7"/>
      <c r="J64" s="7"/>
      <c r="K64" s="7"/>
      <c r="L64" s="7"/>
    </row>
    <row r="65" spans="1:12" ht="19.5" customHeight="1">
      <c r="A65" s="173"/>
      <c r="B65" s="173"/>
      <c r="C65" s="179"/>
      <c r="D65" s="179"/>
      <c r="E65" s="180"/>
      <c r="F65" s="173"/>
      <c r="G65" s="182"/>
      <c r="H65" s="173"/>
      <c r="I65" s="7"/>
      <c r="J65" s="7"/>
      <c r="K65" s="7"/>
      <c r="L65" s="7"/>
    </row>
    <row r="66" spans="1:12" ht="19.5" customHeight="1">
      <c r="A66" s="173"/>
      <c r="B66" s="173"/>
      <c r="C66" s="179"/>
      <c r="D66" s="179"/>
      <c r="E66" s="179"/>
      <c r="F66" s="181"/>
      <c r="G66" s="182"/>
      <c r="H66" s="173"/>
      <c r="I66" s="7"/>
      <c r="J66" s="7"/>
      <c r="K66" s="7"/>
      <c r="L66" s="7"/>
    </row>
    <row r="67" spans="1:12" ht="19.5" customHeight="1">
      <c r="A67" s="173"/>
      <c r="B67" s="173"/>
      <c r="C67" s="179"/>
      <c r="D67" s="179"/>
      <c r="E67" s="180"/>
      <c r="F67" s="173"/>
      <c r="G67" s="182"/>
      <c r="H67" s="173"/>
      <c r="I67" s="7"/>
      <c r="J67" s="7"/>
      <c r="K67" s="7"/>
      <c r="L67" s="7"/>
    </row>
    <row r="68" spans="1:12" ht="19.5" customHeight="1">
      <c r="A68" s="173"/>
      <c r="B68" s="173"/>
      <c r="C68" s="179"/>
      <c r="D68" s="179"/>
      <c r="E68" s="180"/>
      <c r="F68" s="173"/>
      <c r="G68" s="182"/>
      <c r="H68" s="173"/>
      <c r="I68" s="7"/>
      <c r="J68" s="7"/>
      <c r="K68" s="7"/>
      <c r="L68" s="7"/>
    </row>
    <row r="69" spans="1:12" ht="19.5" customHeight="1">
      <c r="A69" s="173"/>
      <c r="B69" s="173"/>
      <c r="C69" s="179"/>
      <c r="D69" s="179"/>
      <c r="E69" s="179"/>
      <c r="F69" s="181"/>
      <c r="G69" s="182"/>
      <c r="H69" s="173"/>
      <c r="I69" s="7"/>
      <c r="J69" s="7"/>
      <c r="K69" s="7"/>
      <c r="L69" s="7"/>
    </row>
    <row r="70" spans="1:12" ht="19.5" customHeight="1">
      <c r="A70" s="173"/>
      <c r="B70" s="173"/>
      <c r="C70" s="179"/>
      <c r="D70" s="179"/>
      <c r="E70" s="179"/>
      <c r="F70" s="181"/>
      <c r="G70" s="182"/>
      <c r="H70" s="173"/>
      <c r="I70" s="7"/>
      <c r="J70" s="7"/>
      <c r="K70" s="7"/>
      <c r="L70" s="7"/>
    </row>
    <row r="71" spans="1:12" ht="19.5" customHeight="1">
      <c r="A71" s="173"/>
      <c r="B71" s="173"/>
      <c r="C71" s="179"/>
      <c r="D71" s="179"/>
      <c r="E71" s="180"/>
      <c r="F71" s="181"/>
      <c r="G71" s="182"/>
      <c r="H71" s="173"/>
      <c r="I71" s="7"/>
      <c r="J71" s="7"/>
      <c r="K71" s="7"/>
      <c r="L71" s="7"/>
    </row>
    <row r="72" spans="1:12" ht="19.5" customHeight="1">
      <c r="A72" s="173"/>
      <c r="B72" s="173"/>
      <c r="C72" s="179"/>
      <c r="D72" s="179"/>
      <c r="E72" s="180"/>
      <c r="F72" s="181"/>
      <c r="G72" s="182"/>
      <c r="H72" s="173"/>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sheetProtection/>
  <printOptions/>
  <pageMargins left="0.35433070866141736" right="0.35433070866141736" top="0.5905511811023623" bottom="0.5905511811023623"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L80"/>
  <sheetViews>
    <sheetView showZeros="0" zoomScalePageLayoutView="0" workbookViewId="0" topLeftCell="A1">
      <selection activeCell="H5" sqref="H5"/>
    </sheetView>
  </sheetViews>
  <sheetFormatPr defaultColWidth="9.140625" defaultRowHeight="12.75"/>
  <cols>
    <col min="1" max="1" width="5.7109375" style="0" customWidth="1"/>
    <col min="2" max="2" width="2.851562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WTK-5</v>
      </c>
      <c r="B1" s="19"/>
      <c r="C1" s="4"/>
      <c r="D1" s="20" t="s">
        <v>17</v>
      </c>
      <c r="E1" s="13">
        <f>Tytuł!$C$14</f>
        <v>0</v>
      </c>
      <c r="F1" s="13"/>
      <c r="G1" s="4"/>
      <c r="H1" s="4"/>
      <c r="I1" s="4"/>
      <c r="J1" s="4"/>
      <c r="K1" s="4"/>
      <c r="L1" s="4"/>
    </row>
    <row r="2" spans="1:12" ht="12.75">
      <c r="A2" s="4"/>
      <c r="B2" s="4"/>
      <c r="C2" s="4"/>
      <c r="D2" s="20" t="s">
        <v>4</v>
      </c>
      <c r="E2" s="13" t="str">
        <f>Tytuł!$G$10</f>
        <v>Skrzaty</v>
      </c>
      <c r="F2" s="13"/>
      <c r="G2" s="4"/>
      <c r="H2" s="4"/>
      <c r="I2" s="4"/>
      <c r="J2" s="4"/>
      <c r="K2" s="4"/>
      <c r="L2" s="4"/>
    </row>
    <row r="3" spans="1:12" ht="12.75">
      <c r="A3" s="20"/>
      <c r="B3" s="20"/>
      <c r="C3" s="20"/>
      <c r="D3" s="20" t="s">
        <v>5</v>
      </c>
      <c r="E3" s="13" t="str">
        <f>Tytuł!$G$12</f>
        <v>Warszawa</v>
      </c>
      <c r="F3" s="13"/>
      <c r="G3" s="21"/>
      <c r="H3" s="4"/>
      <c r="I3" s="4"/>
      <c r="J3" s="4"/>
      <c r="K3" s="4"/>
      <c r="L3" s="4"/>
    </row>
    <row r="4" spans="1:12" ht="12.75">
      <c r="A4" s="20"/>
      <c r="B4" s="20"/>
      <c r="C4" s="193"/>
      <c r="D4" s="20" t="s">
        <v>6</v>
      </c>
      <c r="E4" s="13" t="str">
        <f>Tytuł!$G$14</f>
        <v>6-8.08.2014</v>
      </c>
      <c r="F4" s="13"/>
      <c r="G4" s="21"/>
      <c r="H4" s="4"/>
      <c r="I4" s="4"/>
      <c r="J4" s="4"/>
      <c r="K4" s="4"/>
      <c r="L4" s="4"/>
    </row>
    <row r="5" spans="1:12" ht="12.75">
      <c r="A5" s="4"/>
      <c r="B5" s="4"/>
      <c r="C5" s="193" t="s">
        <v>60</v>
      </c>
      <c r="D5" s="257"/>
      <c r="E5" s="4"/>
      <c r="F5" s="4"/>
      <c r="G5" s="4"/>
      <c r="H5" s="4"/>
      <c r="I5" s="4"/>
      <c r="J5" s="4"/>
      <c r="K5" s="4"/>
      <c r="L5" s="4"/>
    </row>
    <row r="6" spans="1:12" ht="15">
      <c r="A6" s="22" t="s">
        <v>54</v>
      </c>
      <c r="B6" s="22"/>
      <c r="C6" s="3"/>
      <c r="D6" s="64"/>
      <c r="E6" s="3"/>
      <c r="F6" s="3"/>
      <c r="G6" s="3"/>
      <c r="H6" s="3"/>
      <c r="I6" s="4"/>
      <c r="J6" s="4"/>
      <c r="K6" s="4"/>
      <c r="L6" s="4"/>
    </row>
    <row r="7" spans="1:12" ht="13.5" thickBot="1">
      <c r="A7" s="252" t="s">
        <v>19</v>
      </c>
      <c r="B7" s="4"/>
      <c r="C7" s="4"/>
      <c r="D7" s="4"/>
      <c r="E7" s="4"/>
      <c r="F7" s="4"/>
      <c r="G7" s="4"/>
      <c r="H7" s="4"/>
      <c r="I7" s="4"/>
      <c r="J7" s="4"/>
      <c r="K7" s="4"/>
      <c r="L7" s="4"/>
    </row>
    <row r="8" spans="1:12" ht="19.5" customHeight="1">
      <c r="A8" s="24" t="s">
        <v>55</v>
      </c>
      <c r="B8" s="194" t="s">
        <v>8</v>
      </c>
      <c r="C8" s="25" t="s">
        <v>9</v>
      </c>
      <c r="D8" s="25" t="s">
        <v>10</v>
      </c>
      <c r="E8" s="25" t="s">
        <v>11</v>
      </c>
      <c r="F8" s="25" t="s">
        <v>12</v>
      </c>
      <c r="G8" s="25" t="s">
        <v>13</v>
      </c>
      <c r="H8" s="26" t="s">
        <v>53</v>
      </c>
      <c r="I8" s="4"/>
      <c r="J8" s="4"/>
      <c r="K8" s="4"/>
      <c r="L8" s="4"/>
    </row>
    <row r="9" spans="1:12" ht="19.5" customHeight="1">
      <c r="A9" s="189">
        <v>1</v>
      </c>
      <c r="B9" s="195">
        <f>'8(S)'!N16</f>
      </c>
      <c r="C9" s="27" t="e">
        <f>VLOOKUP(B9,'Lista TG(S)'!$A$9:$F$72,2)</f>
        <v>#N/A</v>
      </c>
      <c r="D9" s="27" t="e">
        <f>VLOOKUP(B9,'Lista TG(S)'!$A$9:$F$72,3)</f>
        <v>#N/A</v>
      </c>
      <c r="E9" s="27" t="e">
        <f>VLOOKUP(B9,'Lista TG(S)'!$A$9:$F$72,4)</f>
        <v>#N/A</v>
      </c>
      <c r="F9" s="31" t="e">
        <f>VLOOKUP(B9,'Lista TG(S)'!$A$9:$F$72,5)</f>
        <v>#N/A</v>
      </c>
      <c r="G9" s="191" t="e">
        <f>VLOOKUP(B9,'Lista TG(S)'!$A$9:$F$72,6)</f>
        <v>#N/A</v>
      </c>
      <c r="H9" s="258">
        <f>IF((D5=1),"180",IF((D5=2),"100",IF((D5=3),"64",IF((D5=4),"48",IF((D5=5),"24","")))))</f>
      </c>
      <c r="I9" s="4"/>
      <c r="J9" s="4"/>
      <c r="K9" s="4"/>
      <c r="L9" s="4"/>
    </row>
    <row r="10" spans="1:12" ht="19.5" customHeight="1">
      <c r="A10" s="190">
        <v>2</v>
      </c>
      <c r="B10" s="196">
        <f>'8(S)'!O16</f>
      </c>
      <c r="C10" s="27" t="e">
        <f>VLOOKUP(B10,'Lista TG(S)'!$A$9:$F$72,2)</f>
        <v>#N/A</v>
      </c>
      <c r="D10" s="27" t="e">
        <f>VLOOKUP(B10,'Lista TG(S)'!$A$9:$F$72,3)</f>
        <v>#N/A</v>
      </c>
      <c r="E10" s="27" t="e">
        <f>VLOOKUP(B10,'Lista TG(S)'!$A$9:$F$72,4)</f>
        <v>#N/A</v>
      </c>
      <c r="F10" s="31" t="e">
        <f>VLOOKUP(B10,'Lista TG(S)'!$A$9:$F$72,5)</f>
        <v>#N/A</v>
      </c>
      <c r="G10" s="191" t="e">
        <f>VLOOKUP(B10,'Lista TG(S)'!$A$9:$F$72,6)</f>
        <v>#N/A</v>
      </c>
      <c r="H10" s="258">
        <f>IF((D5=1),"120",IF((D5=2),"64",IF((D5=3),"48",IF((D5=4),"36",IF((D5=5),"20","")))))</f>
      </c>
      <c r="I10" s="4"/>
      <c r="J10" s="4"/>
      <c r="K10" s="4"/>
      <c r="L10" s="4"/>
    </row>
    <row r="11" spans="1:12" ht="19.5" customHeight="1">
      <c r="A11" s="214" t="s">
        <v>56</v>
      </c>
      <c r="B11" s="196">
        <f>'8(S)'!M12</f>
      </c>
      <c r="C11" s="27" t="e">
        <f>VLOOKUP(B11,'Lista TG(S)'!$A$9:$F$72,2)</f>
        <v>#N/A</v>
      </c>
      <c r="D11" s="27" t="e">
        <f>VLOOKUP(B11,'Lista TG(S)'!$A$9:$F$72,3)</f>
        <v>#N/A</v>
      </c>
      <c r="E11" s="27" t="e">
        <f>VLOOKUP(B11,'Lista TG(S)'!$A$9:$F$72,4)</f>
        <v>#N/A</v>
      </c>
      <c r="F11" s="31" t="e">
        <f>VLOOKUP(B11,'Lista TG(S)'!$A$9:$F$72,5)</f>
        <v>#N/A</v>
      </c>
      <c r="G11" s="191" t="e">
        <f>VLOOKUP(B11,'Lista TG(S)'!$A$9:$F$72,6)</f>
        <v>#N/A</v>
      </c>
      <c r="H11" s="258">
        <f>IF((D$5=1),"64",IF((D$5=2),"48",IF((D$5=3),"36",IF((D$5=4),"28",IF((D$5=5),"16","")))))</f>
      </c>
      <c r="I11" s="4"/>
      <c r="J11" s="4"/>
      <c r="K11" s="4"/>
      <c r="L11" s="4"/>
    </row>
    <row r="12" spans="1:12" ht="19.5" customHeight="1">
      <c r="A12" s="216"/>
      <c r="B12" s="196">
        <f>'8(S)'!M20</f>
      </c>
      <c r="C12" s="27" t="e">
        <f>VLOOKUP(B12,'Lista TG(S)'!$A$9:$F$72,2)</f>
        <v>#N/A</v>
      </c>
      <c r="D12" s="27" t="e">
        <f>VLOOKUP(B12,'Lista TG(S)'!$A$9:$F$72,3)</f>
        <v>#N/A</v>
      </c>
      <c r="E12" s="27" t="e">
        <f>VLOOKUP(B12,'Lista TG(S)'!$A$9:$F$72,4)</f>
        <v>#N/A</v>
      </c>
      <c r="F12" s="31" t="e">
        <f>VLOOKUP(B12,'Lista TG(S)'!$A$9:$F$72,5)</f>
        <v>#N/A</v>
      </c>
      <c r="G12" s="191" t="e">
        <f>VLOOKUP(B12,'Lista TG(S)'!$A$9:$F$72,6)</f>
        <v>#N/A</v>
      </c>
      <c r="H12" s="258">
        <f>IF((D$5=1),"64",IF((D$5=2),"48",IF((D$5=3),"36",IF((D$5=4),"28",IF((D$5=5),"16","")))))</f>
      </c>
      <c r="I12" s="4"/>
      <c r="J12" s="4"/>
      <c r="K12" s="4"/>
      <c r="L12" s="4"/>
    </row>
    <row r="13" spans="1:12" ht="19.5" customHeight="1">
      <c r="A13" s="214" t="s">
        <v>57</v>
      </c>
      <c r="B13" s="195">
        <f>'8(S)'!K10</f>
      </c>
      <c r="C13" s="27" t="e">
        <f>VLOOKUP(B13,'Lista TG(S)'!$A$9:$F$72,2)</f>
        <v>#N/A</v>
      </c>
      <c r="D13" s="27" t="e">
        <f>VLOOKUP(B13,'Lista TG(S)'!$A$9:$F$72,3)</f>
        <v>#N/A</v>
      </c>
      <c r="E13" s="27" t="e">
        <f>VLOOKUP(B13,'Lista TG(S)'!$A$9:$F$72,4)</f>
        <v>#N/A</v>
      </c>
      <c r="F13" s="31" t="e">
        <f>VLOOKUP(B13,'Lista TG(S)'!$A$9:$F$72,5)</f>
        <v>#N/A</v>
      </c>
      <c r="G13" s="191" t="e">
        <f>VLOOKUP(B13,'Lista TG(S)'!$A$9:$F$72,6)</f>
        <v>#N/A</v>
      </c>
      <c r="H13" s="258">
        <f>IF((D$5=1),"1",IF((D$5=2),"1",IF((D$5=3),"1",IF((D$5=4),"1",IF((D$5=5),"1","")))))</f>
      </c>
      <c r="I13" s="4"/>
      <c r="J13" s="4"/>
      <c r="K13" s="4"/>
      <c r="L13" s="4"/>
    </row>
    <row r="14" spans="1:12" ht="19.5" customHeight="1">
      <c r="A14" s="215"/>
      <c r="B14" s="196">
        <f>'8(S)'!K14</f>
      </c>
      <c r="C14" s="27" t="e">
        <f>VLOOKUP(B14,'Lista TG(S)'!$A$9:$F$72,2)</f>
        <v>#N/A</v>
      </c>
      <c r="D14" s="27" t="e">
        <f>VLOOKUP(B14,'Lista TG(S)'!$A$9:$F$72,3)</f>
        <v>#N/A</v>
      </c>
      <c r="E14" s="27" t="e">
        <f>VLOOKUP(B14,'Lista TG(S)'!$A$9:$F$72,4)</f>
        <v>#N/A</v>
      </c>
      <c r="F14" s="31" t="e">
        <f>VLOOKUP(B14,'Lista TG(S)'!$A$9:$F$72,5)</f>
        <v>#N/A</v>
      </c>
      <c r="G14" s="191" t="e">
        <f>VLOOKUP(B14,'Lista TG(S)'!$A$9:$F$72,6)</f>
        <v>#N/A</v>
      </c>
      <c r="H14" s="258">
        <f>IF((D$5=1),"1",IF((D$5=2),"1",IF((D$5=3),"1",IF((D$5=4),"1",IF((D$5=5),"1","")))))</f>
      </c>
      <c r="I14" s="4"/>
      <c r="J14" s="4"/>
      <c r="K14" s="4"/>
      <c r="L14" s="4"/>
    </row>
    <row r="15" spans="1:12" ht="19.5" customHeight="1">
      <c r="A15" s="215"/>
      <c r="B15" s="196">
        <f>'8(S)'!K18</f>
      </c>
      <c r="C15" s="27" t="e">
        <f>VLOOKUP(B15,'Lista TG(S)'!$A$9:$F$72,2)</f>
        <v>#N/A</v>
      </c>
      <c r="D15" s="27" t="e">
        <f>VLOOKUP(B15,'Lista TG(S)'!$A$9:$F$72,3)</f>
        <v>#N/A</v>
      </c>
      <c r="E15" s="27" t="e">
        <f>VLOOKUP(B15,'Lista TG(S)'!$A$9:$F$72,4)</f>
        <v>#N/A</v>
      </c>
      <c r="F15" s="31" t="e">
        <f>VLOOKUP(B15,'Lista TG(S)'!$A$9:$F$72,5)</f>
        <v>#N/A</v>
      </c>
      <c r="G15" s="191" t="e">
        <f>VLOOKUP(B15,'Lista TG(S)'!$A$9:$F$72,6)</f>
        <v>#N/A</v>
      </c>
      <c r="H15" s="258">
        <f>IF((D$5=1),"1",IF((D$5=2),"1",IF((D$5=3),"1",IF((D$5=4),"1",IF((D$5=5),"1","")))))</f>
      </c>
      <c r="I15" s="4"/>
      <c r="J15" s="4"/>
      <c r="K15" s="4"/>
      <c r="L15" s="4"/>
    </row>
    <row r="16" spans="1:12" ht="19.5" customHeight="1" thickBot="1">
      <c r="A16" s="242"/>
      <c r="B16" s="197">
        <f>'8(S)'!K22</f>
      </c>
      <c r="C16" s="234" t="e">
        <f>VLOOKUP(B16,'Lista TG(S)'!$A$9:$F$72,2)</f>
        <v>#N/A</v>
      </c>
      <c r="D16" s="234" t="e">
        <f>VLOOKUP(B16,'Lista TG(S)'!$A$9:$F$72,3)</f>
        <v>#N/A</v>
      </c>
      <c r="E16" s="234" t="e">
        <f>VLOOKUP(B16,'Lista TG(S)'!$A$9:$F$72,4)</f>
        <v>#N/A</v>
      </c>
      <c r="F16" s="235" t="e">
        <f>VLOOKUP(B16,'Lista TG(S)'!$A$9:$F$72,5)</f>
        <v>#N/A</v>
      </c>
      <c r="G16" s="236" t="e">
        <f>VLOOKUP(B16,'Lista TG(S)'!$A$9:$F$72,6)</f>
        <v>#N/A</v>
      </c>
      <c r="H16" s="258">
        <f>IF((D$5=1),"1",IF((D$5=2),"1",IF((D$5=3),"1",IF((D$5=4),"1",IF((D$5=5),"1","")))))</f>
      </c>
      <c r="I16" s="4"/>
      <c r="J16" s="4"/>
      <c r="K16" s="4"/>
      <c r="L16" s="4"/>
    </row>
    <row r="17" spans="1:12" ht="19.5" customHeight="1">
      <c r="A17" s="245"/>
      <c r="B17" s="237"/>
      <c r="C17" s="185"/>
      <c r="D17" s="185"/>
      <c r="E17" s="185"/>
      <c r="F17" s="184"/>
      <c r="G17" s="188"/>
      <c r="H17" s="184"/>
      <c r="I17" s="7"/>
      <c r="J17" s="7"/>
      <c r="K17" s="7"/>
      <c r="L17" s="7"/>
    </row>
    <row r="18" spans="1:12" ht="19.5" customHeight="1">
      <c r="A18" s="243"/>
      <c r="B18" s="228"/>
      <c r="C18" s="179"/>
      <c r="D18" s="179"/>
      <c r="E18" s="179"/>
      <c r="F18" s="173"/>
      <c r="G18" s="182"/>
      <c r="H18" s="173"/>
      <c r="I18" s="7"/>
      <c r="J18" s="7"/>
      <c r="K18" s="7"/>
      <c r="L18" s="7"/>
    </row>
    <row r="19" spans="1:12" ht="19.5" customHeight="1">
      <c r="A19" s="243"/>
      <c r="B19" s="228"/>
      <c r="C19" s="179"/>
      <c r="D19" s="179"/>
      <c r="E19" s="179"/>
      <c r="F19" s="173"/>
      <c r="G19" s="182"/>
      <c r="H19" s="173"/>
      <c r="I19" s="7"/>
      <c r="J19" s="7"/>
      <c r="K19" s="7"/>
      <c r="L19" s="7"/>
    </row>
    <row r="20" spans="1:12" ht="19.5" customHeight="1">
      <c r="A20" s="243"/>
      <c r="B20" s="228"/>
      <c r="C20" s="179"/>
      <c r="D20" s="179"/>
      <c r="E20" s="179"/>
      <c r="F20" s="173"/>
      <c r="G20" s="182"/>
      <c r="H20" s="173"/>
      <c r="I20" s="7"/>
      <c r="J20" s="7"/>
      <c r="K20" s="7"/>
      <c r="L20" s="7"/>
    </row>
    <row r="21" spans="1:12" ht="19.5" customHeight="1">
      <c r="A21" s="243"/>
      <c r="B21" s="228"/>
      <c r="C21" s="179"/>
      <c r="D21" s="179"/>
      <c r="E21" s="179"/>
      <c r="F21" s="173"/>
      <c r="G21" s="182"/>
      <c r="H21" s="173"/>
      <c r="I21" s="7"/>
      <c r="J21" s="7"/>
      <c r="K21" s="7"/>
      <c r="L21" s="7"/>
    </row>
    <row r="22" spans="1:12" ht="19.5" customHeight="1">
      <c r="A22" s="243"/>
      <c r="B22" s="228"/>
      <c r="C22" s="179"/>
      <c r="D22" s="179"/>
      <c r="E22" s="179"/>
      <c r="F22" s="173"/>
      <c r="G22" s="182"/>
      <c r="H22" s="173"/>
      <c r="I22" s="7"/>
      <c r="J22" s="7"/>
      <c r="K22" s="7"/>
      <c r="L22" s="7"/>
    </row>
    <row r="23" spans="1:12" ht="19.5" customHeight="1">
      <c r="A23" s="243"/>
      <c r="B23" s="228"/>
      <c r="C23" s="179"/>
      <c r="D23" s="179"/>
      <c r="E23" s="179"/>
      <c r="F23" s="173"/>
      <c r="G23" s="182"/>
      <c r="H23" s="173"/>
      <c r="I23" s="7"/>
      <c r="J23" s="7"/>
      <c r="K23" s="7"/>
      <c r="L23" s="7"/>
    </row>
    <row r="24" spans="1:12" ht="19.5" customHeight="1">
      <c r="A24" s="243"/>
      <c r="B24" s="228"/>
      <c r="C24" s="179"/>
      <c r="D24" s="179"/>
      <c r="E24" s="179"/>
      <c r="F24" s="173"/>
      <c r="G24" s="182"/>
      <c r="H24" s="173"/>
      <c r="I24" s="7"/>
      <c r="J24" s="7"/>
      <c r="K24" s="7"/>
      <c r="L24" s="7"/>
    </row>
    <row r="25" spans="1:12" ht="19.5" customHeight="1">
      <c r="A25" s="243"/>
      <c r="B25" s="228"/>
      <c r="C25" s="179"/>
      <c r="D25" s="179"/>
      <c r="E25" s="179"/>
      <c r="F25" s="173"/>
      <c r="G25" s="182"/>
      <c r="H25" s="173"/>
      <c r="I25" s="7"/>
      <c r="J25" s="7"/>
      <c r="K25" s="7"/>
      <c r="L25" s="7"/>
    </row>
    <row r="26" spans="1:12" ht="19.5" customHeight="1">
      <c r="A26" s="244"/>
      <c r="B26" s="228"/>
      <c r="C26" s="179"/>
      <c r="D26" s="179"/>
      <c r="E26" s="179"/>
      <c r="F26" s="173"/>
      <c r="G26" s="182"/>
      <c r="H26" s="173"/>
      <c r="I26" s="7"/>
      <c r="J26" s="7"/>
      <c r="K26" s="7"/>
      <c r="L26" s="7"/>
    </row>
    <row r="27" spans="1:12" ht="19.5" customHeight="1">
      <c r="A27" s="244"/>
      <c r="B27" s="228"/>
      <c r="C27" s="179"/>
      <c r="D27" s="179"/>
      <c r="E27" s="179"/>
      <c r="F27" s="173"/>
      <c r="G27" s="182"/>
      <c r="H27" s="173"/>
      <c r="I27" s="7"/>
      <c r="J27" s="7"/>
      <c r="K27" s="7"/>
      <c r="L27" s="7"/>
    </row>
    <row r="28" spans="1:12" ht="19.5" customHeight="1">
      <c r="A28" s="244"/>
      <c r="B28" s="228"/>
      <c r="C28" s="179"/>
      <c r="D28" s="179"/>
      <c r="E28" s="179"/>
      <c r="F28" s="173"/>
      <c r="G28" s="182"/>
      <c r="H28" s="173"/>
      <c r="I28" s="7"/>
      <c r="J28" s="7"/>
      <c r="K28" s="7"/>
      <c r="L28" s="7"/>
    </row>
    <row r="29" spans="1:12" ht="19.5" customHeight="1">
      <c r="A29" s="244"/>
      <c r="B29" s="228"/>
      <c r="C29" s="179"/>
      <c r="D29" s="179"/>
      <c r="E29" s="179"/>
      <c r="F29" s="173"/>
      <c r="G29" s="182"/>
      <c r="H29" s="173"/>
      <c r="I29" s="7"/>
      <c r="J29" s="7"/>
      <c r="K29" s="7"/>
      <c r="L29" s="7"/>
    </row>
    <row r="30" spans="1:12" ht="19.5" customHeight="1">
      <c r="A30" s="244"/>
      <c r="B30" s="228"/>
      <c r="C30" s="179"/>
      <c r="D30" s="179"/>
      <c r="E30" s="179"/>
      <c r="F30" s="173"/>
      <c r="G30" s="182"/>
      <c r="H30" s="173"/>
      <c r="I30" s="7"/>
      <c r="J30" s="7"/>
      <c r="K30" s="7"/>
      <c r="L30" s="7"/>
    </row>
    <row r="31" spans="1:12" ht="19.5" customHeight="1">
      <c r="A31" s="244"/>
      <c r="B31" s="228"/>
      <c r="C31" s="179"/>
      <c r="D31" s="179"/>
      <c r="E31" s="179"/>
      <c r="F31" s="173"/>
      <c r="G31" s="182"/>
      <c r="H31" s="173"/>
      <c r="I31" s="7"/>
      <c r="J31" s="7"/>
      <c r="K31" s="7"/>
      <c r="L31" s="7"/>
    </row>
    <row r="32" spans="1:12" ht="19.5" customHeight="1">
      <c r="A32" s="244"/>
      <c r="B32" s="228"/>
      <c r="C32" s="179"/>
      <c r="D32" s="179"/>
      <c r="E32" s="179"/>
      <c r="F32" s="173"/>
      <c r="G32" s="182"/>
      <c r="H32" s="173"/>
      <c r="I32" s="7"/>
      <c r="J32" s="7"/>
      <c r="K32" s="7"/>
      <c r="L32" s="7"/>
    </row>
    <row r="33" spans="1:12" ht="19.5" customHeight="1">
      <c r="A33" s="244"/>
      <c r="B33" s="228"/>
      <c r="C33" s="179"/>
      <c r="D33" s="179"/>
      <c r="E33" s="179"/>
      <c r="F33" s="173"/>
      <c r="G33" s="182"/>
      <c r="H33" s="173"/>
      <c r="I33" s="7"/>
      <c r="J33" s="7"/>
      <c r="K33" s="7"/>
      <c r="L33" s="7"/>
    </row>
    <row r="34" spans="1:12" ht="19.5" customHeight="1">
      <c r="A34" s="244"/>
      <c r="B34" s="228"/>
      <c r="C34" s="179"/>
      <c r="D34" s="179"/>
      <c r="E34" s="179"/>
      <c r="F34" s="173"/>
      <c r="G34" s="182"/>
      <c r="H34" s="173"/>
      <c r="I34" s="7"/>
      <c r="J34" s="7"/>
      <c r="K34" s="7"/>
      <c r="L34" s="7"/>
    </row>
    <row r="35" spans="1:12" ht="19.5" customHeight="1">
      <c r="A35" s="244"/>
      <c r="B35" s="228"/>
      <c r="C35" s="179"/>
      <c r="D35" s="179"/>
      <c r="E35" s="179"/>
      <c r="F35" s="173"/>
      <c r="G35" s="182"/>
      <c r="H35" s="173"/>
      <c r="I35" s="7"/>
      <c r="J35" s="7"/>
      <c r="K35" s="7"/>
      <c r="L35" s="7"/>
    </row>
    <row r="36" spans="1:12" ht="19.5" customHeight="1">
      <c r="A36" s="244"/>
      <c r="B36" s="228"/>
      <c r="C36" s="179"/>
      <c r="D36" s="179"/>
      <c r="E36" s="179"/>
      <c r="F36" s="173"/>
      <c r="G36" s="182"/>
      <c r="H36" s="173"/>
      <c r="I36" s="7"/>
      <c r="J36" s="7"/>
      <c r="K36" s="7"/>
      <c r="L36" s="7"/>
    </row>
    <row r="37" spans="1:12" ht="19.5" customHeight="1">
      <c r="A37" s="244"/>
      <c r="B37" s="228"/>
      <c r="C37" s="179"/>
      <c r="D37" s="179"/>
      <c r="E37" s="179"/>
      <c r="F37" s="173"/>
      <c r="G37" s="182"/>
      <c r="H37" s="173"/>
      <c r="I37" s="7"/>
      <c r="J37" s="7"/>
      <c r="K37" s="7"/>
      <c r="L37" s="7"/>
    </row>
    <row r="38" spans="1:12" ht="19.5" customHeight="1">
      <c r="A38" s="244"/>
      <c r="B38" s="228"/>
      <c r="C38" s="179"/>
      <c r="D38" s="179"/>
      <c r="E38" s="179"/>
      <c r="F38" s="173"/>
      <c r="G38" s="182"/>
      <c r="H38" s="173"/>
      <c r="I38" s="7"/>
      <c r="J38" s="7"/>
      <c r="K38" s="7"/>
      <c r="L38" s="7"/>
    </row>
    <row r="39" spans="1:12" ht="19.5" customHeight="1">
      <c r="A39" s="244"/>
      <c r="B39" s="228"/>
      <c r="C39" s="179"/>
      <c r="D39" s="179"/>
      <c r="E39" s="179"/>
      <c r="F39" s="173"/>
      <c r="G39" s="182"/>
      <c r="H39" s="173"/>
      <c r="I39" s="7"/>
      <c r="J39" s="7"/>
      <c r="K39" s="7"/>
      <c r="L39" s="7"/>
    </row>
    <row r="40" spans="1:12" ht="19.5" customHeight="1">
      <c r="A40" s="244"/>
      <c r="B40" s="228"/>
      <c r="C40" s="179"/>
      <c r="D40" s="179"/>
      <c r="E40" s="179"/>
      <c r="F40" s="173"/>
      <c r="G40" s="182"/>
      <c r="H40" s="173"/>
      <c r="I40" s="7"/>
      <c r="J40" s="7"/>
      <c r="K40" s="7"/>
      <c r="L40" s="7"/>
    </row>
    <row r="41" spans="1:12" ht="19.5" customHeight="1">
      <c r="A41" s="173"/>
      <c r="B41" s="173"/>
      <c r="C41" s="179"/>
      <c r="D41" s="179"/>
      <c r="E41" s="180"/>
      <c r="F41" s="181"/>
      <c r="G41" s="182"/>
      <c r="H41" s="173"/>
      <c r="I41" s="7"/>
      <c r="J41" s="7"/>
      <c r="K41" s="7"/>
      <c r="L41" s="7"/>
    </row>
    <row r="42" spans="1:12" ht="19.5" customHeight="1">
      <c r="A42" s="173"/>
      <c r="B42" s="173"/>
      <c r="C42" s="179"/>
      <c r="D42" s="179"/>
      <c r="E42" s="180"/>
      <c r="F42" s="181"/>
      <c r="G42" s="182"/>
      <c r="H42" s="173"/>
      <c r="I42" s="7"/>
      <c r="J42" s="7"/>
      <c r="K42" s="7"/>
      <c r="L42" s="7"/>
    </row>
    <row r="43" spans="1:12" ht="19.5" customHeight="1">
      <c r="A43" s="173"/>
      <c r="B43" s="173"/>
      <c r="C43" s="179"/>
      <c r="D43" s="179"/>
      <c r="E43" s="179"/>
      <c r="F43" s="181"/>
      <c r="G43" s="182"/>
      <c r="H43" s="173"/>
      <c r="I43" s="7"/>
      <c r="J43" s="7"/>
      <c r="K43" s="7"/>
      <c r="L43" s="7"/>
    </row>
    <row r="44" spans="1:12" ht="19.5" customHeight="1">
      <c r="A44" s="173"/>
      <c r="B44" s="173"/>
      <c r="C44" s="179"/>
      <c r="D44" s="179"/>
      <c r="E44" s="179"/>
      <c r="F44" s="173"/>
      <c r="G44" s="182"/>
      <c r="H44" s="173"/>
      <c r="I44" s="7"/>
      <c r="J44" s="7"/>
      <c r="K44" s="7"/>
      <c r="L44" s="7"/>
    </row>
    <row r="45" spans="1:12" ht="19.5" customHeight="1">
      <c r="A45" s="173"/>
      <c r="B45" s="173"/>
      <c r="C45" s="179"/>
      <c r="D45" s="179"/>
      <c r="E45" s="180"/>
      <c r="F45" s="173"/>
      <c r="G45" s="182"/>
      <c r="H45" s="173"/>
      <c r="I45" s="7"/>
      <c r="J45" s="7"/>
      <c r="K45" s="7"/>
      <c r="L45" s="7"/>
    </row>
    <row r="46" spans="1:12" ht="19.5" customHeight="1">
      <c r="A46" s="173"/>
      <c r="B46" s="173"/>
      <c r="C46" s="179"/>
      <c r="D46" s="179"/>
      <c r="E46" s="180"/>
      <c r="F46" s="181"/>
      <c r="G46" s="182"/>
      <c r="H46" s="173"/>
      <c r="I46" s="7"/>
      <c r="J46" s="7"/>
      <c r="K46" s="7"/>
      <c r="L46" s="7"/>
    </row>
    <row r="47" spans="1:12" ht="19.5" customHeight="1">
      <c r="A47" s="173"/>
      <c r="B47" s="173"/>
      <c r="C47" s="179"/>
      <c r="D47" s="179"/>
      <c r="E47" s="180"/>
      <c r="F47" s="181"/>
      <c r="G47" s="182"/>
      <c r="H47" s="173"/>
      <c r="I47" s="7"/>
      <c r="J47" s="7"/>
      <c r="K47" s="7"/>
      <c r="L47" s="7"/>
    </row>
    <row r="48" spans="1:12" ht="19.5" customHeight="1">
      <c r="A48" s="173"/>
      <c r="B48" s="173"/>
      <c r="C48" s="179"/>
      <c r="D48" s="179"/>
      <c r="E48" s="180"/>
      <c r="F48" s="181"/>
      <c r="G48" s="182"/>
      <c r="H48" s="173"/>
      <c r="I48" s="7"/>
      <c r="J48" s="7"/>
      <c r="K48" s="7"/>
      <c r="L48" s="7"/>
    </row>
    <row r="49" spans="1:12" ht="19.5" customHeight="1">
      <c r="A49" s="173"/>
      <c r="B49" s="173"/>
      <c r="C49" s="179"/>
      <c r="D49" s="179"/>
      <c r="E49" s="180"/>
      <c r="F49" s="173"/>
      <c r="G49" s="182"/>
      <c r="H49" s="173"/>
      <c r="I49" s="7"/>
      <c r="J49" s="7"/>
      <c r="K49" s="7"/>
      <c r="L49" s="7"/>
    </row>
    <row r="50" spans="1:12" ht="19.5" customHeight="1">
      <c r="A50" s="173"/>
      <c r="B50" s="173"/>
      <c r="C50" s="179"/>
      <c r="D50" s="179"/>
      <c r="E50" s="180"/>
      <c r="F50" s="173"/>
      <c r="G50" s="182"/>
      <c r="H50" s="173"/>
      <c r="I50" s="7"/>
      <c r="J50" s="7"/>
      <c r="K50" s="7"/>
      <c r="L50" s="7"/>
    </row>
    <row r="51" spans="1:12" ht="19.5" customHeight="1">
      <c r="A51" s="173"/>
      <c r="B51" s="173"/>
      <c r="C51" s="179"/>
      <c r="D51" s="179"/>
      <c r="E51" s="179"/>
      <c r="F51" s="181"/>
      <c r="G51" s="182"/>
      <c r="H51" s="173"/>
      <c r="I51" s="7"/>
      <c r="J51" s="7"/>
      <c r="K51" s="7"/>
      <c r="L51" s="7"/>
    </row>
    <row r="52" spans="1:12" ht="19.5" customHeight="1">
      <c r="A52" s="173"/>
      <c r="B52" s="173"/>
      <c r="C52" s="179"/>
      <c r="D52" s="179"/>
      <c r="E52" s="180"/>
      <c r="F52" s="173"/>
      <c r="G52" s="182"/>
      <c r="H52" s="173"/>
      <c r="I52" s="7"/>
      <c r="J52" s="7"/>
      <c r="K52" s="7"/>
      <c r="L52" s="7"/>
    </row>
    <row r="53" spans="1:12" ht="19.5" customHeight="1">
      <c r="A53" s="173"/>
      <c r="B53" s="173"/>
      <c r="C53" s="179"/>
      <c r="D53" s="179"/>
      <c r="E53" s="180"/>
      <c r="F53" s="181"/>
      <c r="G53" s="182"/>
      <c r="H53" s="173"/>
      <c r="I53" s="7"/>
      <c r="J53" s="7"/>
      <c r="K53" s="7"/>
      <c r="L53" s="7"/>
    </row>
    <row r="54" spans="1:12" ht="19.5" customHeight="1">
      <c r="A54" s="173"/>
      <c r="B54" s="173"/>
      <c r="C54" s="179"/>
      <c r="D54" s="179"/>
      <c r="E54" s="180"/>
      <c r="F54" s="173"/>
      <c r="G54" s="182"/>
      <c r="H54" s="173"/>
      <c r="I54" s="7"/>
      <c r="J54" s="7"/>
      <c r="K54" s="7"/>
      <c r="L54" s="7"/>
    </row>
    <row r="55" spans="1:12" ht="19.5" customHeight="1">
      <c r="A55" s="173"/>
      <c r="B55" s="173"/>
      <c r="C55" s="179"/>
      <c r="D55" s="179"/>
      <c r="E55" s="180"/>
      <c r="F55" s="173"/>
      <c r="G55" s="182"/>
      <c r="H55" s="173"/>
      <c r="I55" s="7"/>
      <c r="J55" s="7"/>
      <c r="K55" s="7"/>
      <c r="L55" s="7"/>
    </row>
    <row r="56" spans="1:12" ht="19.5" customHeight="1">
      <c r="A56" s="173"/>
      <c r="B56" s="173"/>
      <c r="C56" s="179"/>
      <c r="D56" s="179"/>
      <c r="E56" s="180"/>
      <c r="F56" s="181"/>
      <c r="G56" s="182"/>
      <c r="H56" s="173"/>
      <c r="I56" s="7"/>
      <c r="J56" s="7"/>
      <c r="K56" s="7"/>
      <c r="L56" s="7"/>
    </row>
    <row r="57" spans="1:12" ht="19.5" customHeight="1">
      <c r="A57" s="173"/>
      <c r="B57" s="173"/>
      <c r="C57" s="179"/>
      <c r="D57" s="179"/>
      <c r="E57" s="180"/>
      <c r="F57" s="181"/>
      <c r="G57" s="182"/>
      <c r="H57" s="173"/>
      <c r="I57" s="7"/>
      <c r="J57" s="7"/>
      <c r="K57" s="7"/>
      <c r="L57" s="7"/>
    </row>
    <row r="58" spans="1:12" ht="19.5" customHeight="1">
      <c r="A58" s="173"/>
      <c r="B58" s="173"/>
      <c r="C58" s="179"/>
      <c r="D58" s="179"/>
      <c r="E58" s="179"/>
      <c r="F58" s="181"/>
      <c r="G58" s="182"/>
      <c r="H58" s="173"/>
      <c r="I58" s="7"/>
      <c r="J58" s="7"/>
      <c r="K58" s="7"/>
      <c r="L58" s="7"/>
    </row>
    <row r="59" spans="1:12" ht="19.5" customHeight="1">
      <c r="A59" s="173"/>
      <c r="B59" s="173"/>
      <c r="C59" s="179"/>
      <c r="D59" s="179"/>
      <c r="E59" s="180"/>
      <c r="F59" s="181"/>
      <c r="G59" s="182"/>
      <c r="H59" s="173"/>
      <c r="I59" s="7"/>
      <c r="J59" s="7"/>
      <c r="K59" s="7"/>
      <c r="L59" s="7"/>
    </row>
    <row r="60" spans="1:12" ht="19.5" customHeight="1">
      <c r="A60" s="173"/>
      <c r="B60" s="173"/>
      <c r="C60" s="179"/>
      <c r="D60" s="179"/>
      <c r="E60" s="180"/>
      <c r="F60" s="173"/>
      <c r="G60" s="182"/>
      <c r="H60" s="173"/>
      <c r="I60" s="7"/>
      <c r="J60" s="7"/>
      <c r="K60" s="7"/>
      <c r="L60" s="7"/>
    </row>
    <row r="61" spans="1:12" ht="19.5" customHeight="1">
      <c r="A61" s="173"/>
      <c r="B61" s="173"/>
      <c r="C61" s="179"/>
      <c r="D61" s="179"/>
      <c r="E61" s="180"/>
      <c r="F61" s="173"/>
      <c r="G61" s="182"/>
      <c r="H61" s="173"/>
      <c r="I61" s="7"/>
      <c r="J61" s="7"/>
      <c r="K61" s="7"/>
      <c r="L61" s="7"/>
    </row>
    <row r="62" spans="1:12" ht="19.5" customHeight="1">
      <c r="A62" s="173"/>
      <c r="B62" s="173"/>
      <c r="C62" s="179"/>
      <c r="D62" s="179"/>
      <c r="E62" s="183"/>
      <c r="F62" s="173"/>
      <c r="G62" s="182"/>
      <c r="H62" s="173"/>
      <c r="I62" s="7"/>
      <c r="J62" s="7"/>
      <c r="K62" s="7"/>
      <c r="L62" s="7"/>
    </row>
    <row r="63" spans="1:12" ht="19.5" customHeight="1">
      <c r="A63" s="173"/>
      <c r="B63" s="173"/>
      <c r="C63" s="179"/>
      <c r="D63" s="179"/>
      <c r="E63" s="179"/>
      <c r="F63" s="181"/>
      <c r="G63" s="182"/>
      <c r="H63" s="173"/>
      <c r="I63" s="7"/>
      <c r="J63" s="7"/>
      <c r="K63" s="7"/>
      <c r="L63" s="7"/>
    </row>
    <row r="64" spans="1:12" ht="19.5" customHeight="1">
      <c r="A64" s="173"/>
      <c r="B64" s="173"/>
      <c r="C64" s="179"/>
      <c r="D64" s="179"/>
      <c r="E64" s="179"/>
      <c r="F64" s="181"/>
      <c r="G64" s="182"/>
      <c r="H64" s="173"/>
      <c r="I64" s="7"/>
      <c r="J64" s="7"/>
      <c r="K64" s="7"/>
      <c r="L64" s="7"/>
    </row>
    <row r="65" spans="1:12" ht="19.5" customHeight="1">
      <c r="A65" s="173"/>
      <c r="B65" s="173"/>
      <c r="C65" s="179"/>
      <c r="D65" s="179"/>
      <c r="E65" s="180"/>
      <c r="F65" s="173"/>
      <c r="G65" s="182"/>
      <c r="H65" s="173"/>
      <c r="I65" s="7"/>
      <c r="J65" s="7"/>
      <c r="K65" s="7"/>
      <c r="L65" s="7"/>
    </row>
    <row r="66" spans="1:12" ht="19.5" customHeight="1">
      <c r="A66" s="173"/>
      <c r="B66" s="173"/>
      <c r="C66" s="179"/>
      <c r="D66" s="179"/>
      <c r="E66" s="179"/>
      <c r="F66" s="181"/>
      <c r="G66" s="182"/>
      <c r="H66" s="173"/>
      <c r="I66" s="7"/>
      <c r="J66" s="7"/>
      <c r="K66" s="7"/>
      <c r="L66" s="7"/>
    </row>
    <row r="67" spans="1:12" ht="19.5" customHeight="1">
      <c r="A67" s="173"/>
      <c r="B67" s="173"/>
      <c r="C67" s="179"/>
      <c r="D67" s="179"/>
      <c r="E67" s="180"/>
      <c r="F67" s="173"/>
      <c r="G67" s="182"/>
      <c r="H67" s="173"/>
      <c r="I67" s="7"/>
      <c r="J67" s="7"/>
      <c r="K67" s="7"/>
      <c r="L67" s="7"/>
    </row>
    <row r="68" spans="1:12" ht="19.5" customHeight="1">
      <c r="A68" s="173"/>
      <c r="B68" s="173"/>
      <c r="C68" s="179"/>
      <c r="D68" s="179"/>
      <c r="E68" s="180"/>
      <c r="F68" s="173"/>
      <c r="G68" s="182"/>
      <c r="H68" s="173"/>
      <c r="I68" s="7"/>
      <c r="J68" s="7"/>
      <c r="K68" s="7"/>
      <c r="L68" s="7"/>
    </row>
    <row r="69" spans="1:12" ht="19.5" customHeight="1">
      <c r="A69" s="173"/>
      <c r="B69" s="173"/>
      <c r="C69" s="179"/>
      <c r="D69" s="179"/>
      <c r="E69" s="179"/>
      <c r="F69" s="181"/>
      <c r="G69" s="182"/>
      <c r="H69" s="173"/>
      <c r="I69" s="7"/>
      <c r="J69" s="7"/>
      <c r="K69" s="7"/>
      <c r="L69" s="7"/>
    </row>
    <row r="70" spans="1:12" ht="19.5" customHeight="1">
      <c r="A70" s="173"/>
      <c r="B70" s="173"/>
      <c r="C70" s="179"/>
      <c r="D70" s="179"/>
      <c r="E70" s="179"/>
      <c r="F70" s="181"/>
      <c r="G70" s="182"/>
      <c r="H70" s="173"/>
      <c r="I70" s="7"/>
      <c r="J70" s="7"/>
      <c r="K70" s="7"/>
      <c r="L70" s="7"/>
    </row>
    <row r="71" spans="1:12" ht="19.5" customHeight="1">
      <c r="A71" s="173"/>
      <c r="B71" s="173"/>
      <c r="C71" s="179"/>
      <c r="D71" s="179"/>
      <c r="E71" s="180"/>
      <c r="F71" s="181"/>
      <c r="G71" s="182"/>
      <c r="H71" s="173"/>
      <c r="I71" s="7"/>
      <c r="J71" s="7"/>
      <c r="K71" s="7"/>
      <c r="L71" s="7"/>
    </row>
    <row r="72" spans="1:12" ht="19.5" customHeight="1">
      <c r="A72" s="173"/>
      <c r="B72" s="173"/>
      <c r="C72" s="179"/>
      <c r="D72" s="179"/>
      <c r="E72" s="180"/>
      <c r="F72" s="181"/>
      <c r="G72" s="182"/>
      <c r="H72" s="173"/>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sheetProtection/>
  <printOptions/>
  <pageMargins left="0.35433070866141736" right="0.35433070866141736" top="0.5905511811023623" bottom="0.5905511811023623" header="0" footer="0"/>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L80"/>
  <sheetViews>
    <sheetView showZeros="0" zoomScalePageLayoutView="0" workbookViewId="0" topLeftCell="A1">
      <selection activeCell="N32" sqref="N32"/>
    </sheetView>
  </sheetViews>
  <sheetFormatPr defaultColWidth="9.140625" defaultRowHeight="12.75"/>
  <cols>
    <col min="1" max="1" width="5.7109375" style="0" customWidth="1"/>
    <col min="2" max="2" width="5.851562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WTK-5</v>
      </c>
      <c r="B1" s="19"/>
      <c r="C1" s="4"/>
      <c r="D1" s="20" t="s">
        <v>17</v>
      </c>
      <c r="E1" s="13">
        <f>Tytuł!$C$14</f>
        <v>0</v>
      </c>
      <c r="F1" s="13"/>
      <c r="G1" s="4"/>
      <c r="H1" s="4"/>
      <c r="I1" s="4"/>
      <c r="J1" s="4"/>
      <c r="K1" s="4"/>
      <c r="L1" s="4"/>
    </row>
    <row r="2" spans="1:12" ht="12.75">
      <c r="A2" s="4"/>
      <c r="B2" s="4"/>
      <c r="C2" s="4"/>
      <c r="D2" s="20" t="s">
        <v>4</v>
      </c>
      <c r="E2" s="13" t="str">
        <f>Tytuł!$G$10</f>
        <v>Skrzaty</v>
      </c>
      <c r="F2" s="13"/>
      <c r="G2" s="4"/>
      <c r="H2" s="4"/>
      <c r="I2" s="4"/>
      <c r="J2" s="4"/>
      <c r="K2" s="4"/>
      <c r="L2" s="4"/>
    </row>
    <row r="3" spans="1:12" ht="12.75">
      <c r="A3" s="20"/>
      <c r="B3" s="20"/>
      <c r="C3" s="20"/>
      <c r="D3" s="20" t="s">
        <v>5</v>
      </c>
      <c r="E3" s="13" t="str">
        <f>Tytuł!$G$12</f>
        <v>Warszawa</v>
      </c>
      <c r="F3" s="13"/>
      <c r="G3" s="21"/>
      <c r="H3" s="4"/>
      <c r="I3" s="4"/>
      <c r="J3" s="4"/>
      <c r="K3" s="4"/>
      <c r="L3" s="4"/>
    </row>
    <row r="4" spans="1:12" ht="12.75">
      <c r="A4" s="20"/>
      <c r="B4" s="20"/>
      <c r="C4" s="193"/>
      <c r="D4" s="20" t="s">
        <v>6</v>
      </c>
      <c r="E4" s="13" t="str">
        <f>Tytuł!$G$14</f>
        <v>6-8.08.2014</v>
      </c>
      <c r="F4" s="13"/>
      <c r="G4" s="21"/>
      <c r="H4" s="4"/>
      <c r="I4" s="4"/>
      <c r="J4" s="4"/>
      <c r="K4" s="4"/>
      <c r="L4" s="4"/>
    </row>
    <row r="5" spans="1:12" ht="12.75">
      <c r="A5" s="4"/>
      <c r="B5" s="4"/>
      <c r="C5" s="193" t="s">
        <v>60</v>
      </c>
      <c r="D5" s="192"/>
      <c r="E5" s="4"/>
      <c r="F5" s="4"/>
      <c r="G5" s="4"/>
      <c r="H5" s="4"/>
      <c r="I5" s="4"/>
      <c r="J5" s="4"/>
      <c r="K5" s="4"/>
      <c r="L5" s="4"/>
    </row>
    <row r="6" spans="1:12" ht="15">
      <c r="A6" s="22" t="s">
        <v>54</v>
      </c>
      <c r="B6" s="22"/>
      <c r="C6" s="3"/>
      <c r="D6" s="64"/>
      <c r="E6" s="3"/>
      <c r="F6" s="3"/>
      <c r="G6" s="3"/>
      <c r="H6" s="3"/>
      <c r="I6" s="4"/>
      <c r="J6" s="4"/>
      <c r="K6" s="4"/>
      <c r="L6" s="4"/>
    </row>
    <row r="7" spans="1:12" ht="13.5" thickBot="1">
      <c r="A7" s="252" t="s">
        <v>52</v>
      </c>
      <c r="B7" s="4"/>
      <c r="C7" s="4"/>
      <c r="D7" s="4"/>
      <c r="E7" s="4"/>
      <c r="F7" s="4"/>
      <c r="G7" s="4"/>
      <c r="H7" s="4"/>
      <c r="I7" s="4"/>
      <c r="J7" s="4"/>
      <c r="K7" s="4"/>
      <c r="L7" s="4"/>
    </row>
    <row r="8" spans="1:12" ht="19.5" customHeight="1">
      <c r="A8" s="24" t="s">
        <v>55</v>
      </c>
      <c r="B8" s="194" t="s">
        <v>8</v>
      </c>
      <c r="C8" s="25" t="s">
        <v>9</v>
      </c>
      <c r="D8" s="25" t="s">
        <v>10</v>
      </c>
      <c r="E8" s="25" t="s">
        <v>11</v>
      </c>
      <c r="F8" s="25" t="s">
        <v>12</v>
      </c>
      <c r="G8" s="25" t="s">
        <v>13</v>
      </c>
      <c r="H8" s="26" t="s">
        <v>53</v>
      </c>
      <c r="I8" s="4"/>
      <c r="J8" s="4"/>
      <c r="K8" s="4"/>
      <c r="L8" s="4"/>
    </row>
    <row r="9" spans="1:12" ht="19.5" customHeight="1">
      <c r="A9" s="449">
        <v>1</v>
      </c>
      <c r="B9" s="195">
        <f>'16(D)'!N40</f>
      </c>
      <c r="C9" s="27" t="e">
        <f>VLOOKUP(B9,'ListaTG(D)'!$A$10:$R$41,2)</f>
        <v>#N/A</v>
      </c>
      <c r="D9" s="27" t="e">
        <f>VLOOKUP(B9,'ListaTG(D)'!$A$10:$R$41,3)</f>
        <v>#N/A</v>
      </c>
      <c r="E9" s="27" t="e">
        <f>VLOOKUP(B9,'ListaTG(D)'!$A$10:$R$41,4)</f>
        <v>#N/A</v>
      </c>
      <c r="F9" s="31" t="e">
        <f>VLOOKUP(B9,'ListaTG(D)'!$A$10:$V$41,17)</f>
        <v>#N/A</v>
      </c>
      <c r="G9" s="191" t="e">
        <f>VLOOKUP(B9,'ListaTG(D)'!$A$10:$V$41,18)</f>
        <v>#N/A</v>
      </c>
      <c r="H9" s="258">
        <f>IF((D$5=1),"90",IF((D$5=2),"50",IF((D$5=3),"32",IF((D$5=4),"24",IF((D$5=5),"12","")))))</f>
      </c>
      <c r="I9" s="4"/>
      <c r="J9" s="4"/>
      <c r="K9" s="4"/>
      <c r="L9" s="4"/>
    </row>
    <row r="10" spans="1:12" ht="19.5" customHeight="1">
      <c r="A10" s="450"/>
      <c r="B10" s="196">
        <f>'16(D)'!N40</f>
      </c>
      <c r="C10" s="27" t="e">
        <f>VLOOKUP(B10,'ListaTG(D)'!$A$10:$R$41,5)</f>
        <v>#N/A</v>
      </c>
      <c r="D10" s="27" t="e">
        <f>VLOOKUP(B10,'ListaTG(D)'!$A$10:$R$41,6)</f>
        <v>#N/A</v>
      </c>
      <c r="E10" s="27" t="e">
        <f>VLOOKUP(B10,'ListaTG(D)'!$A$10:$R$41,7)</f>
        <v>#N/A</v>
      </c>
      <c r="F10" s="31" t="e">
        <f>VLOOKUP(B10,'ListaTG(D)'!$A$10:$V$41,21)</f>
        <v>#N/A</v>
      </c>
      <c r="G10" s="191" t="e">
        <f>VLOOKUP(B10,'ListaTG(D)'!$A$10:$V$41,22)</f>
        <v>#N/A</v>
      </c>
      <c r="H10" s="258">
        <f>IF((D$5=1),"90",IF((D$5=2),"50",IF((D$5=3),"32",IF((D$5=4),"24",IF((D$5=5),"12","")))))</f>
      </c>
      <c r="I10" s="4"/>
      <c r="J10" s="4"/>
      <c r="K10" s="4"/>
      <c r="L10" s="4"/>
    </row>
    <row r="11" spans="1:12" ht="19.5" customHeight="1">
      <c r="A11" s="449" t="s">
        <v>63</v>
      </c>
      <c r="B11" s="196">
        <f>'16(D)'!O40</f>
      </c>
      <c r="C11" s="27" t="e">
        <f>VLOOKUP(B11,'ListaTG(D)'!$A$10:$R$41,2)</f>
        <v>#N/A</v>
      </c>
      <c r="D11" s="27" t="e">
        <f>VLOOKUP(B11,'ListaTG(D)'!$A$10:$R$41,3)</f>
        <v>#N/A</v>
      </c>
      <c r="E11" s="27" t="e">
        <f>VLOOKUP(B11,'ListaTG(D)'!$A$10:$R$41,4)</f>
        <v>#N/A</v>
      </c>
      <c r="F11" s="31" t="e">
        <f>VLOOKUP(B11,'ListaTG(D)'!$A$10:$V$41,17)</f>
        <v>#N/A</v>
      </c>
      <c r="G11" s="191" t="e">
        <f>VLOOKUP(B11,'ListaTG(D)'!$A$10:$V$41,18)</f>
        <v>#N/A</v>
      </c>
      <c r="H11" s="258">
        <f>IF((D$5=1),"60",IF((D$5=2),"32",IF((D$5=3),"24",IF((D$5=4),"18",IF((D$5=5),"10","")))))</f>
      </c>
      <c r="I11" s="4"/>
      <c r="J11" s="4"/>
      <c r="K11" s="4"/>
      <c r="L11" s="4"/>
    </row>
    <row r="12" spans="1:12" ht="19.5" customHeight="1">
      <c r="A12" s="451"/>
      <c r="B12" s="196">
        <f>'16(D)'!O40</f>
      </c>
      <c r="C12" s="27" t="e">
        <f>VLOOKUP(B12,'ListaTG(D)'!$A$10:$R$41,5)</f>
        <v>#N/A</v>
      </c>
      <c r="D12" s="27" t="e">
        <f>VLOOKUP(B12,'ListaTG(D)'!$A$10:$R$41,6)</f>
        <v>#N/A</v>
      </c>
      <c r="E12" s="27" t="e">
        <f>VLOOKUP(B12,'ListaTG(D)'!$A$10:$R$41,7)</f>
        <v>#N/A</v>
      </c>
      <c r="F12" s="31" t="e">
        <f>VLOOKUP(B12,'ListaTG(D)'!$A$10:$V$41,21)</f>
        <v>#N/A</v>
      </c>
      <c r="G12" s="191" t="e">
        <f>VLOOKUP(B12,'ListaTG(D)'!$A$10:$V$41,22)</f>
        <v>#N/A</v>
      </c>
      <c r="H12" s="258">
        <f>IF((D$5=1),"60",IF((D$5=2),"32",IF((D$5=3),"24",IF((D$5=4),"18",IF((D$5=5),"10","")))))</f>
      </c>
      <c r="I12" s="4"/>
      <c r="J12" s="4"/>
      <c r="K12" s="4"/>
      <c r="L12" s="4"/>
    </row>
    <row r="13" spans="1:12" ht="19.5" customHeight="1">
      <c r="A13" s="449" t="s">
        <v>56</v>
      </c>
      <c r="B13" s="195">
        <f>'16(D)'!O24</f>
      </c>
      <c r="C13" s="27" t="e">
        <f>VLOOKUP(B13,'ListaTG(D)'!$A$10:$R$41,2)</f>
        <v>#N/A</v>
      </c>
      <c r="D13" s="27" t="e">
        <f>VLOOKUP(B13,'ListaTG(D)'!$A$10:$R$41,3)</f>
        <v>#N/A</v>
      </c>
      <c r="E13" s="27" t="e">
        <f>VLOOKUP(B13,'ListaTG(D)'!$A$10:$R$41,4)</f>
        <v>#N/A</v>
      </c>
      <c r="F13" s="31" t="e">
        <f>VLOOKUP(B13,'ListaTG(D)'!$A$10:$V$41,17)</f>
        <v>#N/A</v>
      </c>
      <c r="G13" s="191" t="e">
        <f>VLOOKUP(B13,'ListaTG(D)'!$A$10:$V$41,18)</f>
        <v>#N/A</v>
      </c>
      <c r="H13" s="258">
        <f>IF((D$5=1),"32",IF((D$5=2),"24",IF((D$5=3),"18",IF((D$5=4),"14",IF((D$5=5),"8","")))))</f>
      </c>
      <c r="I13" s="4"/>
      <c r="J13" s="4"/>
      <c r="K13" s="4"/>
      <c r="L13" s="4"/>
    </row>
    <row r="14" spans="1:12" ht="19.5" customHeight="1">
      <c r="A14" s="452"/>
      <c r="B14" s="196">
        <f>'16(D)'!O24</f>
      </c>
      <c r="C14" s="27" t="e">
        <f>VLOOKUP(B14,'ListaTG(D)'!$A$10:$R$41,5)</f>
        <v>#N/A</v>
      </c>
      <c r="D14" s="27" t="e">
        <f>VLOOKUP(B14,'ListaTG(D)'!$A$10:$R$41,6)</f>
        <v>#N/A</v>
      </c>
      <c r="E14" s="27" t="e">
        <f>VLOOKUP(B14,'ListaTG(D)'!$A$10:$R$41,7)</f>
        <v>#N/A</v>
      </c>
      <c r="F14" s="31" t="e">
        <f>VLOOKUP(B14,'ListaTG(D)'!$A$10:$V$41,21)</f>
        <v>#N/A</v>
      </c>
      <c r="G14" s="191" t="e">
        <f>VLOOKUP(B14,'ListaTG(D)'!$A$10:$V$41,22)</f>
        <v>#N/A</v>
      </c>
      <c r="H14" s="258">
        <f>IF((D$5=1),"32",IF((D$5=2),"24",IF((D$5=3),"18",IF((D$5=4),"14",IF((D$5=5),"8","")))))</f>
      </c>
      <c r="I14" s="4"/>
      <c r="J14" s="4"/>
      <c r="K14" s="4"/>
      <c r="L14" s="4"/>
    </row>
    <row r="15" spans="1:12" ht="19.5" customHeight="1">
      <c r="A15" s="453"/>
      <c r="B15" s="196">
        <f>'16(D)'!O56</f>
      </c>
      <c r="C15" s="27" t="e">
        <f>VLOOKUP(B15,'ListaTG(D)'!$A$10:$R$41,2)</f>
        <v>#N/A</v>
      </c>
      <c r="D15" s="27" t="e">
        <f>VLOOKUP(B15,'ListaTG(D)'!$A$10:$R$41,3)</f>
        <v>#N/A</v>
      </c>
      <c r="E15" s="27" t="e">
        <f>VLOOKUP(B15,'ListaTG(D)'!$A$10:$R$41,4)</f>
        <v>#N/A</v>
      </c>
      <c r="F15" s="31" t="e">
        <f>VLOOKUP(B15,'ListaTG(D)'!$A$10:$V$41,17)</f>
        <v>#N/A</v>
      </c>
      <c r="G15" s="191" t="e">
        <f>VLOOKUP(B15,'ListaTG(D)'!$A$10:$V$41,18)</f>
        <v>#N/A</v>
      </c>
      <c r="H15" s="258">
        <f>IF((D$5=1),"32",IF((D$5=2),"24",IF((D$5=3),"18",IF((D$5=4),"14",IF((D$5=5),"8","")))))</f>
      </c>
      <c r="I15" s="4"/>
      <c r="J15" s="4"/>
      <c r="K15" s="4"/>
      <c r="L15" s="4"/>
    </row>
    <row r="16" spans="1:12" ht="19.5" customHeight="1">
      <c r="A16" s="451"/>
      <c r="B16" s="197">
        <f>'16(D)'!O56</f>
      </c>
      <c r="C16" s="27" t="e">
        <f>VLOOKUP(B16,'ListaTG(D)'!$A$10:$R$41,5)</f>
        <v>#N/A</v>
      </c>
      <c r="D16" s="27" t="e">
        <f>VLOOKUP(B16,'ListaTG(D)'!$A$10:$R$41,6)</f>
        <v>#N/A</v>
      </c>
      <c r="E16" s="27" t="e">
        <f>VLOOKUP(B16,'ListaTG(D)'!$A$10:$R$41,7)</f>
        <v>#N/A</v>
      </c>
      <c r="F16" s="31" t="e">
        <f>VLOOKUP(B16,'ListaTG(D)'!$A$10:$V$41,21)</f>
        <v>#N/A</v>
      </c>
      <c r="G16" s="191" t="e">
        <f>VLOOKUP(B16,'ListaTG(D)'!$A$10:$V$41,22)</f>
        <v>#N/A</v>
      </c>
      <c r="H16" s="258">
        <f>IF((D$5=1),"32",IF((D$5=2),"24",IF((D$5=3),"18",IF((D$5=4),"14",IF((D$5=5),"8","")))))</f>
      </c>
      <c r="I16" s="4"/>
      <c r="J16" s="4"/>
      <c r="K16" s="4"/>
      <c r="L16" s="4"/>
    </row>
    <row r="17" spans="1:12" ht="19.5" customHeight="1">
      <c r="A17" s="454" t="s">
        <v>57</v>
      </c>
      <c r="B17" s="196">
        <f>'16(D)'!M16</f>
      </c>
      <c r="C17" s="27" t="e">
        <f>VLOOKUP(B17,'ListaTG(D)'!$A$10:$R$41,2)</f>
        <v>#N/A</v>
      </c>
      <c r="D17" s="27" t="e">
        <f>VLOOKUP(B17,'ListaTG(D)'!$A$10:$R$41,3)</f>
        <v>#N/A</v>
      </c>
      <c r="E17" s="27" t="e">
        <f>VLOOKUP(B17,'ListaTG(D)'!$A$10:$R$41,4)</f>
        <v>#N/A</v>
      </c>
      <c r="F17" s="31" t="e">
        <f>VLOOKUP(B17,'ListaTG(D)'!$A$10:$V$41,17)</f>
        <v>#N/A</v>
      </c>
      <c r="G17" s="191" t="e">
        <f>VLOOKUP(B17,'ListaTG(D)'!$A$10:$V$41,18)</f>
        <v>#N/A</v>
      </c>
      <c r="H17" s="258">
        <f aca="true" t="shared" si="0" ref="H17:H24">IF((D$5=1),"24",IF((D$5=2),"16",IF((D$5=3),"12",IF((D$5=4),"10",IF((D$5=5),"6","")))))</f>
      </c>
      <c r="I17" s="4"/>
      <c r="J17" s="4"/>
      <c r="K17" s="4"/>
      <c r="L17" s="4"/>
    </row>
    <row r="18" spans="1:12" ht="19.5" customHeight="1">
      <c r="A18" s="455"/>
      <c r="B18" s="196">
        <f>'16(D)'!M16</f>
      </c>
      <c r="C18" s="27" t="e">
        <f>VLOOKUP(B18,'ListaTG(D)'!$A$10:$R$41,5)</f>
        <v>#N/A</v>
      </c>
      <c r="D18" s="27" t="e">
        <f>VLOOKUP(B18,'ListaTG(D)'!$A$10:$R$41,6)</f>
        <v>#N/A</v>
      </c>
      <c r="E18" s="27" t="e">
        <f>VLOOKUP(B18,'ListaTG(D)'!$A$10:$R$41,7)</f>
        <v>#N/A</v>
      </c>
      <c r="F18" s="31" t="e">
        <f>VLOOKUP(B18,'ListaTG(D)'!$A$10:$V$41,21)</f>
        <v>#N/A</v>
      </c>
      <c r="G18" s="191" t="e">
        <f>VLOOKUP(B18,'ListaTG(D)'!$A$10:$V$41,22)</f>
        <v>#N/A</v>
      </c>
      <c r="H18" s="258">
        <f t="shared" si="0"/>
      </c>
      <c r="I18" s="4"/>
      <c r="J18" s="4"/>
      <c r="K18" s="4"/>
      <c r="L18" s="4"/>
    </row>
    <row r="19" spans="1:12" ht="19.5" customHeight="1">
      <c r="A19" s="455"/>
      <c r="B19" s="196">
        <f>'16(D)'!M32</f>
      </c>
      <c r="C19" s="27" t="e">
        <f>VLOOKUP(B19,'ListaTG(D)'!$A$10:$R$41,2)</f>
        <v>#N/A</v>
      </c>
      <c r="D19" s="27" t="e">
        <f>VLOOKUP(B19,'ListaTG(D)'!$A$10:$R$41,3)</f>
        <v>#N/A</v>
      </c>
      <c r="E19" s="27" t="e">
        <f>VLOOKUP(B19,'ListaTG(D)'!$A$10:$R$41,4)</f>
        <v>#N/A</v>
      </c>
      <c r="F19" s="31" t="e">
        <f>VLOOKUP(B19,'ListaTG(D)'!$A$10:$V$41,17)</f>
        <v>#N/A</v>
      </c>
      <c r="G19" s="191" t="e">
        <f>VLOOKUP(B19,'ListaTG(D)'!$A$10:$V$41,18)</f>
        <v>#N/A</v>
      </c>
      <c r="H19" s="258">
        <f t="shared" si="0"/>
      </c>
      <c r="I19" s="4"/>
      <c r="J19" s="4"/>
      <c r="K19" s="4"/>
      <c r="L19" s="4"/>
    </row>
    <row r="20" spans="1:12" ht="19.5" customHeight="1">
      <c r="A20" s="455"/>
      <c r="B20" s="196">
        <f>'16(D)'!M32</f>
      </c>
      <c r="C20" s="27" t="e">
        <f>VLOOKUP(B20,'ListaTG(D)'!$A$10:$R$41,5)</f>
        <v>#N/A</v>
      </c>
      <c r="D20" s="27" t="e">
        <f>VLOOKUP(B20,'ListaTG(D)'!$A$10:$R$41,6)</f>
        <v>#N/A</v>
      </c>
      <c r="E20" s="27" t="e">
        <f>VLOOKUP(B20,'ListaTG(D)'!$A$10:$R$41,7)</f>
        <v>#N/A</v>
      </c>
      <c r="F20" s="31" t="e">
        <f>VLOOKUP(B20,'ListaTG(D)'!$A$10:$V$41,21)</f>
        <v>#N/A</v>
      </c>
      <c r="G20" s="191" t="e">
        <f>VLOOKUP(B20,'ListaTG(D)'!$A$10:$V$41,22)</f>
        <v>#N/A</v>
      </c>
      <c r="H20" s="258">
        <f t="shared" si="0"/>
      </c>
      <c r="I20" s="4"/>
      <c r="J20" s="4"/>
      <c r="K20" s="4"/>
      <c r="L20" s="4"/>
    </row>
    <row r="21" spans="1:12" ht="19.5" customHeight="1">
      <c r="A21" s="455"/>
      <c r="B21" s="196">
        <f>'16(D)'!M48</f>
      </c>
      <c r="C21" s="27" t="e">
        <f>VLOOKUP(B21,'ListaTG(D)'!$A$10:$R$41,2)</f>
        <v>#N/A</v>
      </c>
      <c r="D21" s="27" t="e">
        <f>VLOOKUP(B21,'ListaTG(D)'!$A$10:$R$41,3)</f>
        <v>#N/A</v>
      </c>
      <c r="E21" s="27" t="e">
        <f>VLOOKUP(B21,'ListaTG(D)'!$A$10:$R$41,4)</f>
        <v>#N/A</v>
      </c>
      <c r="F21" s="31" t="e">
        <f>VLOOKUP(B21,'ListaTG(D)'!$A$10:$V$41,17)</f>
        <v>#N/A</v>
      </c>
      <c r="G21" s="191" t="e">
        <f>VLOOKUP(B21,'ListaTG(D)'!$A$10:$V$41,18)</f>
        <v>#N/A</v>
      </c>
      <c r="H21" s="258">
        <f t="shared" si="0"/>
      </c>
      <c r="I21" s="4"/>
      <c r="J21" s="4"/>
      <c r="K21" s="4"/>
      <c r="L21" s="4"/>
    </row>
    <row r="22" spans="1:12" ht="19.5" customHeight="1">
      <c r="A22" s="455"/>
      <c r="B22" s="195">
        <f>'16(D)'!M48</f>
      </c>
      <c r="C22" s="27" t="e">
        <f>VLOOKUP(B22,'ListaTG(D)'!$A$10:$R$41,5)</f>
        <v>#N/A</v>
      </c>
      <c r="D22" s="27" t="e">
        <f>VLOOKUP(B22,'ListaTG(D)'!$A$10:$R$41,6)</f>
        <v>#N/A</v>
      </c>
      <c r="E22" s="27" t="e">
        <f>VLOOKUP(B22,'ListaTG(D)'!$A$10:$R$41,7)</f>
        <v>#N/A</v>
      </c>
      <c r="F22" s="31" t="e">
        <f>VLOOKUP(B22,'ListaTG(D)'!$A$10:$V$41,21)</f>
        <v>#N/A</v>
      </c>
      <c r="G22" s="191" t="e">
        <f>VLOOKUP(B22,'ListaTG(D)'!$A$10:$V$41,22)</f>
        <v>#N/A</v>
      </c>
      <c r="H22" s="258">
        <f t="shared" si="0"/>
      </c>
      <c r="I22" s="4"/>
      <c r="J22" s="4"/>
      <c r="K22" s="4"/>
      <c r="L22" s="4"/>
    </row>
    <row r="23" spans="1:12" ht="19.5" customHeight="1">
      <c r="A23" s="455"/>
      <c r="B23" s="196">
        <f>'16(D)'!M64</f>
      </c>
      <c r="C23" s="27" t="e">
        <f>VLOOKUP(B23,'ListaTG(D)'!$A$10:$R$41,2)</f>
        <v>#N/A</v>
      </c>
      <c r="D23" s="27" t="e">
        <f>VLOOKUP(B23,'ListaTG(D)'!$A$10:$R$41,3)</f>
        <v>#N/A</v>
      </c>
      <c r="E23" s="27" t="e">
        <f>VLOOKUP(B23,'ListaTG(D)'!$A$10:$R$41,4)</f>
        <v>#N/A</v>
      </c>
      <c r="F23" s="31" t="e">
        <f>VLOOKUP(B23,'ListaTG(D)'!$A$10:$V$41,17)</f>
        <v>#N/A</v>
      </c>
      <c r="G23" s="191" t="e">
        <f>VLOOKUP(B23,'ListaTG(D)'!$A$10:$V$41,18)</f>
        <v>#N/A</v>
      </c>
      <c r="H23" s="258">
        <f t="shared" si="0"/>
      </c>
      <c r="I23" s="4"/>
      <c r="J23" s="4"/>
      <c r="K23" s="4"/>
      <c r="L23" s="4"/>
    </row>
    <row r="24" spans="1:12" ht="19.5" customHeight="1">
      <c r="A24" s="456"/>
      <c r="B24" s="196">
        <f>'16(D)'!M64</f>
      </c>
      <c r="C24" s="27" t="e">
        <f>VLOOKUP(B24,'ListaTG(D)'!$A$10:$R$41,5)</f>
        <v>#N/A</v>
      </c>
      <c r="D24" s="27" t="e">
        <f>VLOOKUP(B24,'ListaTG(D)'!$A$10:$R$41,6)</f>
        <v>#N/A</v>
      </c>
      <c r="E24" s="27" t="e">
        <f>VLOOKUP(B24,'ListaTG(D)'!$A$10:$R$41,7)</f>
        <v>#N/A</v>
      </c>
      <c r="F24" s="31" t="e">
        <f>VLOOKUP(B24,'ListaTG(D)'!$A$10:$V$41,21)</f>
        <v>#N/A</v>
      </c>
      <c r="G24" s="191" t="e">
        <f>VLOOKUP(B24,'ListaTG(D)'!$A$10:$V$41,22)</f>
        <v>#N/A</v>
      </c>
      <c r="H24" s="258">
        <f t="shared" si="0"/>
      </c>
      <c r="I24" s="4"/>
      <c r="J24" s="4"/>
      <c r="K24" s="4"/>
      <c r="L24" s="4"/>
    </row>
    <row r="25" spans="1:12" ht="19.5" customHeight="1">
      <c r="A25" s="454" t="s">
        <v>58</v>
      </c>
      <c r="B25" s="196">
        <f>'16(D)'!K12</f>
      </c>
      <c r="C25" s="27" t="e">
        <f>VLOOKUP(B25,'ListaTG(D)'!$A$10:$R$41,2)</f>
        <v>#N/A</v>
      </c>
      <c r="D25" s="27" t="e">
        <f>VLOOKUP(B25,'ListaTG(D)'!$A$10:$R$41,3)</f>
        <v>#N/A</v>
      </c>
      <c r="E25" s="27" t="e">
        <f>VLOOKUP(B25,'ListaTG(D)'!$A$10:$R$41,4)</f>
        <v>#N/A</v>
      </c>
      <c r="F25" s="31" t="e">
        <f>VLOOKUP(B25,'ListaTG(D)'!$A$10:$V$41,17)</f>
        <v>#N/A</v>
      </c>
      <c r="G25" s="191" t="e">
        <f>VLOOKUP(B25,'ListaTG(D)'!$A$10:$V$41,18)</f>
        <v>#N/A</v>
      </c>
      <c r="H25" s="258">
        <f>IF((D$5=1),"1",IF((D$5=2),"1",IF((D$5=3),"1",IF((D$5=4),"1",IF((D$5=5),"1","")))))</f>
      </c>
      <c r="I25" s="4"/>
      <c r="J25" s="4"/>
      <c r="K25" s="4"/>
      <c r="L25" s="4"/>
    </row>
    <row r="26" spans="1:12" ht="19.5" customHeight="1">
      <c r="A26" s="457"/>
      <c r="B26" s="195">
        <f>'16(D)'!K12</f>
      </c>
      <c r="C26" s="27" t="e">
        <f>VLOOKUP(B26,'ListaTG(D)'!$A$10:$R$41,5)</f>
        <v>#N/A</v>
      </c>
      <c r="D26" s="27" t="e">
        <f>VLOOKUP(B26,'ListaTG(D)'!$A$10:$R$41,6)</f>
        <v>#N/A</v>
      </c>
      <c r="E26" s="27" t="e">
        <f>VLOOKUP(B26,'ListaTG(D)'!$A$10:$R$41,7)</f>
        <v>#N/A</v>
      </c>
      <c r="F26" s="31" t="e">
        <f>VLOOKUP(B26,'ListaTG(D)'!$A$10:$V$41,21)</f>
        <v>#N/A</v>
      </c>
      <c r="G26" s="191" t="e">
        <f>VLOOKUP(B26,'ListaTG(D)'!$A$10:$V$41,22)</f>
        <v>#N/A</v>
      </c>
      <c r="H26" s="258">
        <f aca="true" t="shared" si="1" ref="H26:H39">IF((D$5=1),"1",IF((D$5=2),"1",IF((D$5=3),"1",IF((D$5=4),"1",IF((D$5=5),"1","")))))</f>
      </c>
      <c r="I26" s="4"/>
      <c r="J26" s="4"/>
      <c r="K26" s="4"/>
      <c r="L26" s="4"/>
    </row>
    <row r="27" spans="1:12" ht="19.5" customHeight="1">
      <c r="A27" s="447"/>
      <c r="B27" s="196">
        <f>'16(D)'!K20</f>
      </c>
      <c r="C27" s="27" t="e">
        <f>VLOOKUP(B27,'ListaTG(D)'!$A$10:$R$41,2)</f>
        <v>#N/A</v>
      </c>
      <c r="D27" s="27" t="e">
        <f>VLOOKUP(B27,'ListaTG(D)'!$A$10:$R$41,3)</f>
        <v>#N/A</v>
      </c>
      <c r="E27" s="27" t="e">
        <f>VLOOKUP(B27,'ListaTG(D)'!$A$10:$R$41,4)</f>
        <v>#N/A</v>
      </c>
      <c r="F27" s="31" t="e">
        <f>VLOOKUP(B27,'ListaTG(D)'!$A$10:$V$41,17)</f>
        <v>#N/A</v>
      </c>
      <c r="G27" s="191" t="e">
        <f>VLOOKUP(B27,'ListaTG(D)'!$A$10:$V$41,18)</f>
        <v>#N/A</v>
      </c>
      <c r="H27" s="258">
        <f t="shared" si="1"/>
      </c>
      <c r="I27" s="4"/>
      <c r="J27" s="4"/>
      <c r="K27" s="4"/>
      <c r="L27" s="4"/>
    </row>
    <row r="28" spans="1:12" ht="19.5" customHeight="1">
      <c r="A28" s="447"/>
      <c r="B28" s="196">
        <f>'16(D)'!K20</f>
      </c>
      <c r="C28" s="27" t="e">
        <f>VLOOKUP(B28,'ListaTG(D)'!$A$10:$R$41,5)</f>
        <v>#N/A</v>
      </c>
      <c r="D28" s="27" t="e">
        <f>VLOOKUP(B28,'ListaTG(D)'!$A$10:$R$41,6)</f>
        <v>#N/A</v>
      </c>
      <c r="E28" s="27" t="e">
        <f>VLOOKUP(B28,'ListaTG(D)'!$A$10:$R$41,7)</f>
        <v>#N/A</v>
      </c>
      <c r="F28" s="31" t="e">
        <f>VLOOKUP(B28,'ListaTG(D)'!$A$10:$V$41,21)</f>
        <v>#N/A</v>
      </c>
      <c r="G28" s="191" t="e">
        <f>VLOOKUP(B28,'ListaTG(D)'!$A$10:$V$41,22)</f>
        <v>#N/A</v>
      </c>
      <c r="H28" s="258">
        <f t="shared" si="1"/>
      </c>
      <c r="I28" s="4"/>
      <c r="J28" s="4"/>
      <c r="K28" s="4"/>
      <c r="L28" s="4"/>
    </row>
    <row r="29" spans="1:12" ht="19.5" customHeight="1">
      <c r="A29" s="447"/>
      <c r="B29" s="197">
        <f>'16(D)'!K28</f>
      </c>
      <c r="C29" s="27" t="e">
        <f>VLOOKUP(B29,'ListaTG(D)'!$A$10:$R$41,2)</f>
        <v>#N/A</v>
      </c>
      <c r="D29" s="27" t="e">
        <f>VLOOKUP(B29,'ListaTG(D)'!$A$10:$R$41,3)</f>
        <v>#N/A</v>
      </c>
      <c r="E29" s="27" t="e">
        <f>VLOOKUP(B29,'ListaTG(D)'!$A$10:$R$41,4)</f>
        <v>#N/A</v>
      </c>
      <c r="F29" s="31" t="e">
        <f>VLOOKUP(B29,'ListaTG(D)'!$A$10:$V$41,17)</f>
        <v>#N/A</v>
      </c>
      <c r="G29" s="191" t="e">
        <f>VLOOKUP(B29,'ListaTG(D)'!$A$10:$V$41,18)</f>
        <v>#N/A</v>
      </c>
      <c r="H29" s="258">
        <f t="shared" si="1"/>
      </c>
      <c r="I29" s="4"/>
      <c r="J29" s="4"/>
      <c r="K29" s="4"/>
      <c r="L29" s="4"/>
    </row>
    <row r="30" spans="1:12" ht="19.5" customHeight="1">
      <c r="A30" s="447"/>
      <c r="B30" s="196">
        <f>'16(D)'!K28</f>
      </c>
      <c r="C30" s="27" t="e">
        <f>VLOOKUP(B30,'ListaTG(D)'!$A$10:$R$41,5)</f>
        <v>#N/A</v>
      </c>
      <c r="D30" s="27" t="e">
        <f>VLOOKUP(B30,'ListaTG(D)'!$A$10:$R$41,6)</f>
        <v>#N/A</v>
      </c>
      <c r="E30" s="27" t="e">
        <f>VLOOKUP(B30,'ListaTG(D)'!$A$10:$R$41,7)</f>
        <v>#N/A</v>
      </c>
      <c r="F30" s="31" t="e">
        <f>VLOOKUP(B30,'ListaTG(D)'!$A$10:$V$41,21)</f>
        <v>#N/A</v>
      </c>
      <c r="G30" s="191" t="e">
        <f>VLOOKUP(B30,'ListaTG(D)'!$A$10:$V$41,22)</f>
        <v>#N/A</v>
      </c>
      <c r="H30" s="258">
        <f t="shared" si="1"/>
      </c>
      <c r="I30" s="4"/>
      <c r="J30" s="4"/>
      <c r="K30" s="4"/>
      <c r="L30" s="4"/>
    </row>
    <row r="31" spans="1:12" ht="19.5" customHeight="1">
      <c r="A31" s="447"/>
      <c r="B31" s="196">
        <f>'16(D)'!K36</f>
      </c>
      <c r="C31" s="27" t="e">
        <f>VLOOKUP(B31,'ListaTG(D)'!$A$10:$R$41,2)</f>
        <v>#N/A</v>
      </c>
      <c r="D31" s="27" t="e">
        <f>VLOOKUP(B31,'ListaTG(D)'!$A$10:$R$41,3)</f>
        <v>#N/A</v>
      </c>
      <c r="E31" s="27" t="e">
        <f>VLOOKUP(B31,'ListaTG(D)'!$A$10:$R$41,4)</f>
        <v>#N/A</v>
      </c>
      <c r="F31" s="31" t="e">
        <f>VLOOKUP(B31,'ListaTG(D)'!$A$10:$V$41,17)</f>
        <v>#N/A</v>
      </c>
      <c r="G31" s="191" t="e">
        <f>VLOOKUP(B31,'ListaTG(D)'!$A$10:$V$41,18)</f>
        <v>#N/A</v>
      </c>
      <c r="H31" s="258">
        <f t="shared" si="1"/>
      </c>
      <c r="I31" s="4"/>
      <c r="J31" s="4"/>
      <c r="K31" s="4"/>
      <c r="L31" s="4"/>
    </row>
    <row r="32" spans="1:12" ht="19.5" customHeight="1">
      <c r="A32" s="447"/>
      <c r="B32" s="196">
        <f>'16(D)'!K36</f>
      </c>
      <c r="C32" s="27" t="e">
        <f>VLOOKUP(B32,'ListaTG(D)'!$A$10:$R$41,5)</f>
        <v>#N/A</v>
      </c>
      <c r="D32" s="27" t="e">
        <f>VLOOKUP(B32,'ListaTG(D)'!$A$10:$R$41,6)</f>
        <v>#N/A</v>
      </c>
      <c r="E32" s="27" t="e">
        <f>VLOOKUP(B32,'ListaTG(D)'!$A$10:$R$41,7)</f>
        <v>#N/A</v>
      </c>
      <c r="F32" s="31" t="e">
        <f>VLOOKUP(B32,'ListaTG(D)'!$A$10:$V$41,21)</f>
        <v>#N/A</v>
      </c>
      <c r="G32" s="191" t="e">
        <f>VLOOKUP(B32,'ListaTG(D)'!$A$10:$V$41,22)</f>
        <v>#N/A</v>
      </c>
      <c r="H32" s="258">
        <f t="shared" si="1"/>
      </c>
      <c r="I32" s="4"/>
      <c r="J32" s="4"/>
      <c r="K32" s="4"/>
      <c r="L32" s="4"/>
    </row>
    <row r="33" spans="1:12" ht="19.5" customHeight="1">
      <c r="A33" s="447"/>
      <c r="B33" s="196">
        <f>'16(D)'!K44</f>
      </c>
      <c r="C33" s="27" t="e">
        <f>VLOOKUP(B33,'ListaTG(D)'!$A$10:$R$41,2)</f>
        <v>#N/A</v>
      </c>
      <c r="D33" s="27" t="e">
        <f>VLOOKUP(B33,'ListaTG(D)'!$A$10:$R$41,3)</f>
        <v>#N/A</v>
      </c>
      <c r="E33" s="27" t="e">
        <f>VLOOKUP(B33,'ListaTG(D)'!$A$10:$R$41,4)</f>
        <v>#N/A</v>
      </c>
      <c r="F33" s="31" t="e">
        <f>VLOOKUP(B33,'ListaTG(D)'!$A$10:$V$41,17)</f>
        <v>#N/A</v>
      </c>
      <c r="G33" s="191" t="e">
        <f>VLOOKUP(B33,'ListaTG(D)'!$A$10:$V$41,18)</f>
        <v>#N/A</v>
      </c>
      <c r="H33" s="258">
        <f t="shared" si="1"/>
      </c>
      <c r="I33" s="4"/>
      <c r="J33" s="4"/>
      <c r="K33" s="4"/>
      <c r="L33" s="4"/>
    </row>
    <row r="34" spans="1:12" ht="19.5" customHeight="1">
      <c r="A34" s="447"/>
      <c r="B34" s="195">
        <f>'16(D)'!K44</f>
      </c>
      <c r="C34" s="27" t="e">
        <f>VLOOKUP(B34,'ListaTG(D)'!$A$10:$R$41,5)</f>
        <v>#N/A</v>
      </c>
      <c r="D34" s="27" t="e">
        <f>VLOOKUP(B34,'ListaTG(D)'!$A$10:$R$41,6)</f>
        <v>#N/A</v>
      </c>
      <c r="E34" s="27" t="e">
        <f>VLOOKUP(B34,'ListaTG(D)'!$A$10:$R$41,7)</f>
        <v>#N/A</v>
      </c>
      <c r="F34" s="31" t="e">
        <f>VLOOKUP(B34,'ListaTG(D)'!$A$10:$V$41,21)</f>
        <v>#N/A</v>
      </c>
      <c r="G34" s="191" t="e">
        <f>VLOOKUP(B34,'ListaTG(D)'!$A$10:$V$41,22)</f>
        <v>#N/A</v>
      </c>
      <c r="H34" s="258">
        <f t="shared" si="1"/>
      </c>
      <c r="I34" s="4"/>
      <c r="J34" s="4"/>
      <c r="K34" s="4"/>
      <c r="L34" s="4"/>
    </row>
    <row r="35" spans="1:12" ht="19.5" customHeight="1">
      <c r="A35" s="447"/>
      <c r="B35" s="196">
        <f>'16(D)'!K52</f>
      </c>
      <c r="C35" s="27" t="e">
        <f>VLOOKUP(B35,'ListaTG(D)'!$A$10:$R$41,2)</f>
        <v>#N/A</v>
      </c>
      <c r="D35" s="27" t="e">
        <f>VLOOKUP(B35,'ListaTG(D)'!$A$10:$R$41,3)</f>
        <v>#N/A</v>
      </c>
      <c r="E35" s="27" t="e">
        <f>VLOOKUP(B35,'ListaTG(D)'!$A$10:$R$41,4)</f>
        <v>#N/A</v>
      </c>
      <c r="F35" s="31" t="e">
        <f>VLOOKUP(B35,'ListaTG(D)'!$A$10:$V$41,17)</f>
        <v>#N/A</v>
      </c>
      <c r="G35" s="191" t="e">
        <f>VLOOKUP(B35,'ListaTG(D)'!$A$10:$V$41,18)</f>
        <v>#N/A</v>
      </c>
      <c r="H35" s="258">
        <f t="shared" si="1"/>
      </c>
      <c r="I35" s="4"/>
      <c r="J35" s="4"/>
      <c r="K35" s="4"/>
      <c r="L35" s="4"/>
    </row>
    <row r="36" spans="1:12" ht="19.5" customHeight="1">
      <c r="A36" s="447"/>
      <c r="B36" s="196">
        <f>'16(D)'!K52</f>
      </c>
      <c r="C36" s="27" t="e">
        <f>VLOOKUP(B36,'ListaTG(D)'!$A$10:$R$41,5)</f>
        <v>#N/A</v>
      </c>
      <c r="D36" s="27" t="e">
        <f>VLOOKUP(B36,'ListaTG(D)'!$A$10:$R$41,6)</f>
        <v>#N/A</v>
      </c>
      <c r="E36" s="27" t="e">
        <f>VLOOKUP(B36,'ListaTG(D)'!$A$10:$R$41,7)</f>
        <v>#N/A</v>
      </c>
      <c r="F36" s="31" t="e">
        <f>VLOOKUP(B36,'ListaTG(D)'!$A$10:$V$41,21)</f>
        <v>#N/A</v>
      </c>
      <c r="G36" s="191" t="e">
        <f>VLOOKUP(B36,'ListaTG(D)'!$A$10:$V$41,22)</f>
        <v>#N/A</v>
      </c>
      <c r="H36" s="258">
        <f t="shared" si="1"/>
      </c>
      <c r="I36" s="4"/>
      <c r="J36" s="4"/>
      <c r="K36" s="4"/>
      <c r="L36" s="4"/>
    </row>
    <row r="37" spans="1:12" ht="19.5" customHeight="1">
      <c r="A37" s="447"/>
      <c r="B37" s="196">
        <f>'16(D)'!K60</f>
      </c>
      <c r="C37" s="27" t="e">
        <f>VLOOKUP(B37,'ListaTG(D)'!$A$10:$R$41,2)</f>
        <v>#N/A</v>
      </c>
      <c r="D37" s="27" t="e">
        <f>VLOOKUP(B37,'ListaTG(D)'!$A$10:$R$41,3)</f>
        <v>#N/A</v>
      </c>
      <c r="E37" s="27" t="e">
        <f>VLOOKUP(B37,'ListaTG(D)'!$A$10:$R$41,4)</f>
        <v>#N/A</v>
      </c>
      <c r="F37" s="31" t="e">
        <f>VLOOKUP(B37,'ListaTG(D)'!$A$10:$V$41,17)</f>
        <v>#N/A</v>
      </c>
      <c r="G37" s="191" t="e">
        <f>VLOOKUP(B37,'ListaTG(D)'!$A$10:$V$41,18)</f>
        <v>#N/A</v>
      </c>
      <c r="H37" s="258">
        <f t="shared" si="1"/>
      </c>
      <c r="I37" s="4"/>
      <c r="J37" s="4"/>
      <c r="K37" s="4"/>
      <c r="L37" s="4"/>
    </row>
    <row r="38" spans="1:12" ht="19.5" customHeight="1">
      <c r="A38" s="447"/>
      <c r="B38" s="195">
        <f>'16(D)'!K60</f>
      </c>
      <c r="C38" s="27" t="e">
        <f>VLOOKUP(B38,'ListaTG(D)'!$A$10:$R$41,5)</f>
        <v>#N/A</v>
      </c>
      <c r="D38" s="27" t="e">
        <f>VLOOKUP(B38,'ListaTG(D)'!$A$10:$R$41,6)</f>
        <v>#N/A</v>
      </c>
      <c r="E38" s="27" t="e">
        <f>VLOOKUP(B38,'ListaTG(D)'!$A$10:$R$41,7)</f>
        <v>#N/A</v>
      </c>
      <c r="F38" s="31" t="e">
        <f>VLOOKUP(B38,'ListaTG(D)'!$A$10:$V$41,21)</f>
        <v>#N/A</v>
      </c>
      <c r="G38" s="191" t="e">
        <f>VLOOKUP(B38,'ListaTG(D)'!$A$10:$V$41,22)</f>
        <v>#N/A</v>
      </c>
      <c r="H38" s="258">
        <f t="shared" si="1"/>
      </c>
      <c r="I38" s="4"/>
      <c r="J38" s="4"/>
      <c r="K38" s="4"/>
      <c r="L38" s="4"/>
    </row>
    <row r="39" spans="1:12" ht="19.5" customHeight="1">
      <c r="A39" s="447"/>
      <c r="B39" s="196">
        <f>'16(D)'!K68</f>
      </c>
      <c r="C39" s="27" t="e">
        <f>VLOOKUP(B39,'ListaTG(D)'!$A$10:$R$41,2)</f>
        <v>#N/A</v>
      </c>
      <c r="D39" s="27" t="e">
        <f>VLOOKUP(B39,'ListaTG(D)'!$A$10:$R$41,3)</f>
        <v>#N/A</v>
      </c>
      <c r="E39" s="27" t="e">
        <f>VLOOKUP(B39,'ListaTG(D)'!$A$10:$R$41,4)</f>
        <v>#N/A</v>
      </c>
      <c r="F39" s="31" t="e">
        <f>VLOOKUP(B39,'ListaTG(D)'!$A$10:$V$41,17)</f>
        <v>#N/A</v>
      </c>
      <c r="G39" s="191" t="e">
        <f>VLOOKUP(B39,'ListaTG(D)'!$A$10:$V$41,18)</f>
        <v>#N/A</v>
      </c>
      <c r="H39" s="258">
        <f t="shared" si="1"/>
      </c>
      <c r="I39" s="4"/>
      <c r="J39" s="4"/>
      <c r="K39" s="4"/>
      <c r="L39" s="4"/>
    </row>
    <row r="40" spans="1:12" ht="19.5" customHeight="1" thickBot="1">
      <c r="A40" s="448"/>
      <c r="B40" s="197">
        <f>'16(D)'!K68</f>
      </c>
      <c r="C40" s="27" t="e">
        <f>VLOOKUP(B40,'ListaTG(D)'!$A$10:$R$41,5)</f>
        <v>#N/A</v>
      </c>
      <c r="D40" s="27" t="e">
        <f>VLOOKUP(B40,'ListaTG(D)'!$A$10:$R$41,6)</f>
        <v>#N/A</v>
      </c>
      <c r="E40" s="27" t="e">
        <f>VLOOKUP(B40,'ListaTG(D)'!$A$10:$R$41,7)</f>
        <v>#N/A</v>
      </c>
      <c r="F40" s="31" t="e">
        <f>VLOOKUP(B40,'ListaTG(D)'!$A$10:$V$41,21)</f>
        <v>#N/A</v>
      </c>
      <c r="G40" s="191" t="e">
        <f>VLOOKUP(B40,'ListaTG(D)'!$A$10:$V$41,22)</f>
        <v>#N/A</v>
      </c>
      <c r="H40" s="258">
        <f>IF((D$5=1),"1",IF((D$5=2),"1",IF((D$5=3),"1",IF((D$5=4),"1",IF((D$5=5),"1","")))))</f>
      </c>
      <c r="I40" s="4"/>
      <c r="J40" s="4"/>
      <c r="K40" s="4"/>
      <c r="L40" s="4"/>
    </row>
    <row r="41" spans="1:12" ht="19.5" customHeight="1">
      <c r="A41" s="184"/>
      <c r="B41" s="184"/>
      <c r="C41" s="185"/>
      <c r="D41" s="185"/>
      <c r="E41" s="186"/>
      <c r="F41" s="187"/>
      <c r="G41" s="188"/>
      <c r="H41" s="184"/>
      <c r="I41" s="7"/>
      <c r="J41" s="7"/>
      <c r="K41" s="7"/>
      <c r="L41" s="7"/>
    </row>
    <row r="42" spans="1:12" ht="19.5" customHeight="1">
      <c r="A42" s="173"/>
      <c r="B42" s="173"/>
      <c r="C42" s="179"/>
      <c r="D42" s="179"/>
      <c r="E42" s="180"/>
      <c r="F42" s="181"/>
      <c r="G42" s="182"/>
      <c r="H42" s="173"/>
      <c r="I42" s="7"/>
      <c r="J42" s="7"/>
      <c r="K42" s="7"/>
      <c r="L42" s="7"/>
    </row>
    <row r="43" spans="1:12" ht="19.5" customHeight="1">
      <c r="A43" s="173"/>
      <c r="B43" s="173"/>
      <c r="C43" s="179"/>
      <c r="D43" s="179"/>
      <c r="E43" s="179"/>
      <c r="F43" s="181"/>
      <c r="G43" s="182"/>
      <c r="H43" s="173"/>
      <c r="I43" s="7"/>
      <c r="J43" s="7"/>
      <c r="K43" s="7"/>
      <c r="L43" s="7"/>
    </row>
    <row r="44" spans="1:12" ht="19.5" customHeight="1">
      <c r="A44" s="173"/>
      <c r="B44" s="173"/>
      <c r="C44" s="179"/>
      <c r="D44" s="179"/>
      <c r="E44" s="179"/>
      <c r="F44" s="173"/>
      <c r="G44" s="182"/>
      <c r="H44" s="173"/>
      <c r="I44" s="7"/>
      <c r="J44" s="7"/>
      <c r="K44" s="7"/>
      <c r="L44" s="7"/>
    </row>
    <row r="45" spans="1:12" ht="19.5" customHeight="1">
      <c r="A45" s="173"/>
      <c r="B45" s="173"/>
      <c r="C45" s="179"/>
      <c r="D45" s="179"/>
      <c r="E45" s="180"/>
      <c r="F45" s="173"/>
      <c r="G45" s="182"/>
      <c r="H45" s="173"/>
      <c r="I45" s="7"/>
      <c r="J45" s="7"/>
      <c r="K45" s="7"/>
      <c r="L45" s="7"/>
    </row>
    <row r="46" spans="1:12" ht="19.5" customHeight="1">
      <c r="A46" s="173"/>
      <c r="B46" s="173"/>
      <c r="C46" s="179"/>
      <c r="D46" s="179"/>
      <c r="E46" s="180"/>
      <c r="F46" s="181"/>
      <c r="G46" s="182"/>
      <c r="H46" s="173"/>
      <c r="I46" s="7"/>
      <c r="J46" s="7"/>
      <c r="K46" s="7"/>
      <c r="L46" s="7"/>
    </row>
    <row r="47" spans="1:12" ht="19.5" customHeight="1">
      <c r="A47" s="173"/>
      <c r="B47" s="173"/>
      <c r="C47" s="179"/>
      <c r="D47" s="179"/>
      <c r="E47" s="180"/>
      <c r="F47" s="181"/>
      <c r="G47" s="182"/>
      <c r="H47" s="173"/>
      <c r="I47" s="7"/>
      <c r="J47" s="7"/>
      <c r="K47" s="7"/>
      <c r="L47" s="7"/>
    </row>
    <row r="48" spans="1:12" ht="19.5" customHeight="1">
      <c r="A48" s="173"/>
      <c r="B48" s="173"/>
      <c r="C48" s="179"/>
      <c r="D48" s="179"/>
      <c r="E48" s="180"/>
      <c r="F48" s="181"/>
      <c r="G48" s="182"/>
      <c r="H48" s="173"/>
      <c r="I48" s="7"/>
      <c r="J48" s="7"/>
      <c r="K48" s="7"/>
      <c r="L48" s="7"/>
    </row>
    <row r="49" spans="1:12" ht="19.5" customHeight="1">
      <c r="A49" s="173"/>
      <c r="B49" s="173"/>
      <c r="C49" s="179"/>
      <c r="D49" s="179"/>
      <c r="E49" s="180"/>
      <c r="F49" s="173"/>
      <c r="G49" s="182"/>
      <c r="H49" s="173"/>
      <c r="I49" s="7"/>
      <c r="J49" s="7"/>
      <c r="K49" s="7"/>
      <c r="L49" s="7"/>
    </row>
    <row r="50" spans="1:12" ht="19.5" customHeight="1">
      <c r="A50" s="173"/>
      <c r="B50" s="173"/>
      <c r="C50" s="179"/>
      <c r="D50" s="179"/>
      <c r="E50" s="180"/>
      <c r="F50" s="173"/>
      <c r="G50" s="182"/>
      <c r="H50" s="173"/>
      <c r="I50" s="7"/>
      <c r="J50" s="7"/>
      <c r="K50" s="7"/>
      <c r="L50" s="7"/>
    </row>
    <row r="51" spans="1:12" ht="19.5" customHeight="1">
      <c r="A51" s="173"/>
      <c r="B51" s="173"/>
      <c r="C51" s="179"/>
      <c r="D51" s="179"/>
      <c r="E51" s="179"/>
      <c r="F51" s="181"/>
      <c r="G51" s="182"/>
      <c r="H51" s="173"/>
      <c r="I51" s="7"/>
      <c r="J51" s="7"/>
      <c r="K51" s="7"/>
      <c r="L51" s="7"/>
    </row>
    <row r="52" spans="1:12" ht="19.5" customHeight="1">
      <c r="A52" s="173"/>
      <c r="B52" s="173"/>
      <c r="C52" s="179"/>
      <c r="D52" s="179"/>
      <c r="E52" s="180"/>
      <c r="F52" s="173"/>
      <c r="G52" s="182"/>
      <c r="H52" s="173"/>
      <c r="I52" s="7"/>
      <c r="J52" s="7"/>
      <c r="K52" s="7"/>
      <c r="L52" s="7"/>
    </row>
    <row r="53" spans="1:12" ht="19.5" customHeight="1">
      <c r="A53" s="173"/>
      <c r="B53" s="173"/>
      <c r="C53" s="179"/>
      <c r="D53" s="179"/>
      <c r="E53" s="180"/>
      <c r="F53" s="181"/>
      <c r="G53" s="182"/>
      <c r="H53" s="173"/>
      <c r="I53" s="7"/>
      <c r="J53" s="7"/>
      <c r="K53" s="7"/>
      <c r="L53" s="7"/>
    </row>
    <row r="54" spans="1:12" ht="19.5" customHeight="1">
      <c r="A54" s="173"/>
      <c r="B54" s="173"/>
      <c r="C54" s="179"/>
      <c r="D54" s="179"/>
      <c r="E54" s="180"/>
      <c r="F54" s="173"/>
      <c r="G54" s="182"/>
      <c r="H54" s="173"/>
      <c r="I54" s="7"/>
      <c r="J54" s="7"/>
      <c r="K54" s="7"/>
      <c r="L54" s="7"/>
    </row>
    <row r="55" spans="1:12" ht="19.5" customHeight="1">
      <c r="A55" s="173"/>
      <c r="B55" s="173"/>
      <c r="C55" s="179"/>
      <c r="D55" s="179"/>
      <c r="E55" s="180"/>
      <c r="F55" s="173"/>
      <c r="G55" s="182"/>
      <c r="H55" s="173"/>
      <c r="I55" s="7"/>
      <c r="J55" s="7"/>
      <c r="K55" s="7"/>
      <c r="L55" s="7"/>
    </row>
    <row r="56" spans="1:12" ht="19.5" customHeight="1">
      <c r="A56" s="173"/>
      <c r="B56" s="173"/>
      <c r="C56" s="179"/>
      <c r="D56" s="179"/>
      <c r="E56" s="180"/>
      <c r="F56" s="181"/>
      <c r="G56" s="182"/>
      <c r="H56" s="173"/>
      <c r="I56" s="7"/>
      <c r="J56" s="7"/>
      <c r="K56" s="7"/>
      <c r="L56" s="7"/>
    </row>
    <row r="57" spans="1:12" ht="19.5" customHeight="1">
      <c r="A57" s="173"/>
      <c r="B57" s="173"/>
      <c r="C57" s="179"/>
      <c r="D57" s="179"/>
      <c r="E57" s="180"/>
      <c r="F57" s="181"/>
      <c r="G57" s="182"/>
      <c r="H57" s="173"/>
      <c r="I57" s="7"/>
      <c r="J57" s="7"/>
      <c r="K57" s="7"/>
      <c r="L57" s="7"/>
    </row>
    <row r="58" spans="1:12" ht="19.5" customHeight="1">
      <c r="A58" s="173"/>
      <c r="B58" s="173"/>
      <c r="C58" s="179"/>
      <c r="D58" s="179"/>
      <c r="E58" s="179"/>
      <c r="F58" s="181"/>
      <c r="G58" s="182"/>
      <c r="H58" s="173"/>
      <c r="I58" s="7"/>
      <c r="J58" s="7"/>
      <c r="K58" s="7"/>
      <c r="L58" s="7"/>
    </row>
    <row r="59" spans="1:12" ht="19.5" customHeight="1">
      <c r="A59" s="173"/>
      <c r="B59" s="173"/>
      <c r="C59" s="179"/>
      <c r="D59" s="179"/>
      <c r="E59" s="180"/>
      <c r="F59" s="181"/>
      <c r="G59" s="182"/>
      <c r="H59" s="173"/>
      <c r="I59" s="7"/>
      <c r="J59" s="7"/>
      <c r="K59" s="7"/>
      <c r="L59" s="7"/>
    </row>
    <row r="60" spans="1:12" ht="19.5" customHeight="1">
      <c r="A60" s="173"/>
      <c r="B60" s="173"/>
      <c r="C60" s="179"/>
      <c r="D60" s="179"/>
      <c r="E60" s="180"/>
      <c r="F60" s="173"/>
      <c r="G60" s="182"/>
      <c r="H60" s="173"/>
      <c r="I60" s="7"/>
      <c r="J60" s="7"/>
      <c r="K60" s="7"/>
      <c r="L60" s="7"/>
    </row>
    <row r="61" spans="1:12" ht="19.5" customHeight="1">
      <c r="A61" s="173"/>
      <c r="B61" s="173"/>
      <c r="C61" s="179"/>
      <c r="D61" s="179"/>
      <c r="E61" s="180"/>
      <c r="F61" s="173"/>
      <c r="G61" s="182"/>
      <c r="H61" s="173"/>
      <c r="I61" s="7"/>
      <c r="J61" s="7"/>
      <c r="K61" s="7"/>
      <c r="L61" s="7"/>
    </row>
    <row r="62" spans="1:12" ht="19.5" customHeight="1">
      <c r="A62" s="173"/>
      <c r="B62" s="173"/>
      <c r="C62" s="179"/>
      <c r="D62" s="179"/>
      <c r="E62" s="183"/>
      <c r="F62" s="173"/>
      <c r="G62" s="182"/>
      <c r="H62" s="173"/>
      <c r="I62" s="7"/>
      <c r="J62" s="7"/>
      <c r="K62" s="7"/>
      <c r="L62" s="7"/>
    </row>
    <row r="63" spans="1:12" ht="19.5" customHeight="1">
      <c r="A63" s="173"/>
      <c r="B63" s="173"/>
      <c r="C63" s="179"/>
      <c r="D63" s="179"/>
      <c r="E63" s="179"/>
      <c r="F63" s="181"/>
      <c r="G63" s="182"/>
      <c r="H63" s="173"/>
      <c r="I63" s="7"/>
      <c r="J63" s="7"/>
      <c r="K63" s="7"/>
      <c r="L63" s="7"/>
    </row>
    <row r="64" spans="1:12" ht="19.5" customHeight="1">
      <c r="A64" s="173"/>
      <c r="B64" s="173"/>
      <c r="C64" s="179"/>
      <c r="D64" s="179"/>
      <c r="E64" s="179"/>
      <c r="F64" s="181"/>
      <c r="G64" s="182"/>
      <c r="H64" s="173"/>
      <c r="I64" s="7"/>
      <c r="J64" s="7"/>
      <c r="K64" s="7"/>
      <c r="L64" s="7"/>
    </row>
    <row r="65" spans="1:12" ht="19.5" customHeight="1">
      <c r="A65" s="173"/>
      <c r="B65" s="173"/>
      <c r="C65" s="179"/>
      <c r="D65" s="179"/>
      <c r="E65" s="180"/>
      <c r="F65" s="173"/>
      <c r="G65" s="182"/>
      <c r="H65" s="173"/>
      <c r="I65" s="7"/>
      <c r="J65" s="7"/>
      <c r="K65" s="7"/>
      <c r="L65" s="7"/>
    </row>
    <row r="66" spans="1:12" ht="19.5" customHeight="1">
      <c r="A66" s="173"/>
      <c r="B66" s="173"/>
      <c r="C66" s="179"/>
      <c r="D66" s="179"/>
      <c r="E66" s="179"/>
      <c r="F66" s="181"/>
      <c r="G66" s="182"/>
      <c r="H66" s="173"/>
      <c r="I66" s="7"/>
      <c r="J66" s="7"/>
      <c r="K66" s="7"/>
      <c r="L66" s="7"/>
    </row>
    <row r="67" spans="1:12" ht="19.5" customHeight="1">
      <c r="A67" s="173"/>
      <c r="B67" s="173"/>
      <c r="C67" s="179"/>
      <c r="D67" s="179"/>
      <c r="E67" s="180"/>
      <c r="F67" s="173"/>
      <c r="G67" s="182"/>
      <c r="H67" s="173"/>
      <c r="I67" s="7"/>
      <c r="J67" s="7"/>
      <c r="K67" s="7"/>
      <c r="L67" s="7"/>
    </row>
    <row r="68" spans="1:12" ht="19.5" customHeight="1">
      <c r="A68" s="173"/>
      <c r="B68" s="173"/>
      <c r="C68" s="179"/>
      <c r="D68" s="179"/>
      <c r="E68" s="180"/>
      <c r="F68" s="173"/>
      <c r="G68" s="182"/>
      <c r="H68" s="173"/>
      <c r="I68" s="7"/>
      <c r="J68" s="7"/>
      <c r="K68" s="7"/>
      <c r="L68" s="7"/>
    </row>
    <row r="69" spans="1:12" ht="19.5" customHeight="1">
      <c r="A69" s="173"/>
      <c r="B69" s="173"/>
      <c r="C69" s="179"/>
      <c r="D69" s="179"/>
      <c r="E69" s="179"/>
      <c r="F69" s="181"/>
      <c r="G69" s="182"/>
      <c r="H69" s="173"/>
      <c r="I69" s="7"/>
      <c r="J69" s="7"/>
      <c r="K69" s="7"/>
      <c r="L69" s="7"/>
    </row>
    <row r="70" spans="1:12" ht="19.5" customHeight="1">
      <c r="A70" s="173"/>
      <c r="B70" s="173"/>
      <c r="C70" s="179"/>
      <c r="D70" s="179"/>
      <c r="E70" s="179"/>
      <c r="F70" s="181"/>
      <c r="G70" s="182"/>
      <c r="H70" s="173"/>
      <c r="I70" s="7"/>
      <c r="J70" s="7"/>
      <c r="K70" s="7"/>
      <c r="L70" s="7"/>
    </row>
    <row r="71" spans="1:12" ht="19.5" customHeight="1">
      <c r="A71" s="173"/>
      <c r="B71" s="173"/>
      <c r="C71" s="179"/>
      <c r="D71" s="179"/>
      <c r="E71" s="180"/>
      <c r="F71" s="181"/>
      <c r="G71" s="182"/>
      <c r="H71" s="173"/>
      <c r="I71" s="7"/>
      <c r="J71" s="7"/>
      <c r="K71" s="7"/>
      <c r="L71" s="7"/>
    </row>
    <row r="72" spans="1:12" ht="19.5" customHeight="1">
      <c r="A72" s="173"/>
      <c r="B72" s="173"/>
      <c r="C72" s="179"/>
      <c r="D72" s="179"/>
      <c r="E72" s="180"/>
      <c r="F72" s="181"/>
      <c r="G72" s="182"/>
      <c r="H72" s="173"/>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sheetProtection/>
  <mergeCells count="16">
    <mergeCell ref="A33:A34"/>
    <mergeCell ref="A35:A36"/>
    <mergeCell ref="A25:A26"/>
    <mergeCell ref="A27:A28"/>
    <mergeCell ref="A29:A30"/>
    <mergeCell ref="A31:A32"/>
    <mergeCell ref="A37:A38"/>
    <mergeCell ref="A39:A40"/>
    <mergeCell ref="A9:A10"/>
    <mergeCell ref="A11:A12"/>
    <mergeCell ref="A13:A14"/>
    <mergeCell ref="A15:A16"/>
    <mergeCell ref="A17:A18"/>
    <mergeCell ref="A19:A20"/>
    <mergeCell ref="A21:A22"/>
    <mergeCell ref="A23:A24"/>
  </mergeCells>
  <printOptions/>
  <pageMargins left="0.35433070866141736" right="0.35433070866141736" top="0.5905511811023623" bottom="0.5905511811023623" header="0" footer="0"/>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L80"/>
  <sheetViews>
    <sheetView showZeros="0" zoomScalePageLayoutView="0" workbookViewId="0" topLeftCell="A1">
      <selection activeCell="G4" sqref="G4"/>
    </sheetView>
  </sheetViews>
  <sheetFormatPr defaultColWidth="9.140625" defaultRowHeight="12.75"/>
  <cols>
    <col min="1" max="1" width="5.7109375" style="0" customWidth="1"/>
    <col min="2" max="2" width="2.710937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WTK-5</v>
      </c>
      <c r="B1" s="19"/>
      <c r="C1" s="4"/>
      <c r="D1" s="20" t="s">
        <v>17</v>
      </c>
      <c r="E1" s="13">
        <f>Tytuł!$C$14</f>
        <v>0</v>
      </c>
      <c r="F1" s="13"/>
      <c r="G1" s="4"/>
      <c r="H1" s="4"/>
      <c r="I1" s="4"/>
      <c r="J1" s="4"/>
      <c r="K1" s="4"/>
      <c r="L1" s="4"/>
    </row>
    <row r="2" spans="1:12" ht="12.75" customHeight="1">
      <c r="A2" s="19"/>
      <c r="B2" s="4"/>
      <c r="C2" s="4"/>
      <c r="D2" s="20" t="s">
        <v>4</v>
      </c>
      <c r="E2" s="13" t="str">
        <f>Tytuł!$G$10</f>
        <v>Skrzaty</v>
      </c>
      <c r="F2" s="13"/>
      <c r="G2" s="4"/>
      <c r="H2" s="4"/>
      <c r="I2" s="4"/>
      <c r="J2" s="4"/>
      <c r="K2" s="4"/>
      <c r="L2" s="4"/>
    </row>
    <row r="3" spans="1:12" ht="12.75">
      <c r="A3" s="20"/>
      <c r="B3" s="20"/>
      <c r="C3" s="20"/>
      <c r="D3" s="20" t="s">
        <v>5</v>
      </c>
      <c r="E3" s="13" t="str">
        <f>Tytuł!$G$12</f>
        <v>Warszawa</v>
      </c>
      <c r="F3" s="13"/>
      <c r="G3" s="21"/>
      <c r="H3" s="4"/>
      <c r="I3" s="4"/>
      <c r="J3" s="4"/>
      <c r="K3" s="4"/>
      <c r="L3" s="4"/>
    </row>
    <row r="4" spans="1:12" ht="12.75">
      <c r="A4" s="20"/>
      <c r="B4" s="20"/>
      <c r="C4" s="193"/>
      <c r="D4" s="20" t="s">
        <v>6</v>
      </c>
      <c r="E4" s="13" t="str">
        <f>Tytuł!$G$14</f>
        <v>6-8.08.2014</v>
      </c>
      <c r="F4" s="13"/>
      <c r="G4" s="21"/>
      <c r="H4" s="4"/>
      <c r="I4" s="4"/>
      <c r="J4" s="4"/>
      <c r="K4" s="4"/>
      <c r="L4" s="4"/>
    </row>
    <row r="5" spans="1:12" ht="12.75">
      <c r="A5" s="4"/>
      <c r="B5" s="4"/>
      <c r="C5" s="193" t="s">
        <v>60</v>
      </c>
      <c r="D5" s="192"/>
      <c r="E5" s="4"/>
      <c r="F5" s="4"/>
      <c r="G5" s="4"/>
      <c r="H5" s="4"/>
      <c r="I5" s="4"/>
      <c r="J5" s="4"/>
      <c r="K5" s="4"/>
      <c r="L5" s="4"/>
    </row>
    <row r="6" spans="1:12" ht="15">
      <c r="A6" s="22" t="s">
        <v>54</v>
      </c>
      <c r="B6" s="22"/>
      <c r="C6" s="3"/>
      <c r="D6" s="64"/>
      <c r="E6" s="3"/>
      <c r="F6" s="3"/>
      <c r="G6" s="3"/>
      <c r="H6" s="3"/>
      <c r="I6" s="4"/>
      <c r="J6" s="4"/>
      <c r="K6" s="4"/>
      <c r="L6" s="4"/>
    </row>
    <row r="7" spans="1:12" ht="13.5" thickBot="1">
      <c r="A7" s="252" t="s">
        <v>52</v>
      </c>
      <c r="B7" s="4"/>
      <c r="C7" s="4"/>
      <c r="D7" s="4"/>
      <c r="E7" s="4"/>
      <c r="F7" s="4"/>
      <c r="G7" s="4"/>
      <c r="H7" s="4"/>
      <c r="I7" s="4"/>
      <c r="J7" s="4"/>
      <c r="K7" s="4"/>
      <c r="L7" s="4"/>
    </row>
    <row r="8" spans="1:12" ht="19.5" customHeight="1">
      <c r="A8" s="24" t="s">
        <v>55</v>
      </c>
      <c r="B8" s="194" t="s">
        <v>8</v>
      </c>
      <c r="C8" s="25" t="s">
        <v>9</v>
      </c>
      <c r="D8" s="25" t="s">
        <v>10</v>
      </c>
      <c r="E8" s="25" t="s">
        <v>11</v>
      </c>
      <c r="F8" s="25" t="s">
        <v>12</v>
      </c>
      <c r="G8" s="25" t="s">
        <v>13</v>
      </c>
      <c r="H8" s="26" t="s">
        <v>53</v>
      </c>
      <c r="I8" s="4"/>
      <c r="J8" s="4"/>
      <c r="K8" s="4"/>
      <c r="L8" s="4"/>
    </row>
    <row r="9" spans="1:12" ht="19.5" customHeight="1">
      <c r="A9" s="449">
        <v>1</v>
      </c>
      <c r="B9" s="195">
        <f>'8(D)'!N24</f>
      </c>
      <c r="C9" s="27" t="e">
        <f>VLOOKUP(B9,'ListaTG(D)'!$A$10:$R$41,2)</f>
        <v>#N/A</v>
      </c>
      <c r="D9" s="27" t="e">
        <f>VLOOKUP(B9,'ListaTG(D)'!$A$10:$R$41,3)</f>
        <v>#N/A</v>
      </c>
      <c r="E9" s="27" t="e">
        <f>VLOOKUP(B9,'ListaTG(D)'!$A$10:$R$41,4)</f>
        <v>#N/A</v>
      </c>
      <c r="F9" s="31" t="e">
        <f>VLOOKUP(B9,'ListaTG(D)'!$A$10:$V$41,17)</f>
        <v>#N/A</v>
      </c>
      <c r="G9" s="191" t="e">
        <f>VLOOKUP(B9,'ListaTG(D)'!$A$10:$V$41,18)</f>
        <v>#N/A</v>
      </c>
      <c r="H9" s="258">
        <f>IF((D$5=1),"90",IF((D$5=2),"50",IF((D$5=3),"32",IF((D$5=4),"24",IF((D$5=5),"12","")))))</f>
      </c>
      <c r="I9" s="4"/>
      <c r="J9" s="4"/>
      <c r="K9" s="4"/>
      <c r="L9" s="4"/>
    </row>
    <row r="10" spans="1:12" ht="19.5" customHeight="1">
      <c r="A10" s="450"/>
      <c r="B10" s="196">
        <f>'8(D)'!N24</f>
      </c>
      <c r="C10" s="27" t="e">
        <f>VLOOKUP(B10,'ListaTG(D)'!$A$10:$R$41,5)</f>
        <v>#N/A</v>
      </c>
      <c r="D10" s="27" t="e">
        <f>VLOOKUP(B10,'ListaTG(D)'!$A$10:$R$41,6)</f>
        <v>#N/A</v>
      </c>
      <c r="E10" s="27" t="e">
        <f>VLOOKUP(B10,'ListaTG(D)'!$A$10:$R$41,7)</f>
        <v>#N/A</v>
      </c>
      <c r="F10" s="31" t="e">
        <f>VLOOKUP(B10,'ListaTG(D)'!$A$10:$V$41,21)</f>
        <v>#N/A</v>
      </c>
      <c r="G10" s="191" t="e">
        <f>VLOOKUP(B10,'ListaTG(D)'!$A$10:$V$41,22)</f>
        <v>#N/A</v>
      </c>
      <c r="H10" s="258">
        <f>IF((D$5=1),"90",IF((D$5=2),"50",IF((D$5=3),"32",IF((D$5=4),"24",IF((D$5=5),"12","")))))</f>
      </c>
      <c r="I10" s="4"/>
      <c r="J10" s="4"/>
      <c r="K10" s="4"/>
      <c r="L10" s="4"/>
    </row>
    <row r="11" spans="1:12" ht="19.5" customHeight="1">
      <c r="A11" s="449" t="s">
        <v>63</v>
      </c>
      <c r="B11" s="196">
        <f>'8(D)'!O24</f>
      </c>
      <c r="C11" s="27" t="e">
        <f>VLOOKUP(B11,'ListaTG(D)'!$A$10:$R$41,2)</f>
        <v>#N/A</v>
      </c>
      <c r="D11" s="27" t="e">
        <f>VLOOKUP(B11,'ListaTG(D)'!$A$10:$R$41,3)</f>
        <v>#N/A</v>
      </c>
      <c r="E11" s="27" t="e">
        <f>VLOOKUP(B11,'ListaTG(D)'!$A$10:$R$41,4)</f>
        <v>#N/A</v>
      </c>
      <c r="F11" s="31" t="e">
        <f>VLOOKUP(B11,'ListaTG(D)'!$A$10:$V$41,17)</f>
        <v>#N/A</v>
      </c>
      <c r="G11" s="191" t="e">
        <f>VLOOKUP(B11,'ListaTG(D)'!$A$10:$V$41,18)</f>
        <v>#N/A</v>
      </c>
      <c r="H11" s="258">
        <f>IF((D$5=1),"60",IF((D$5=2),"32",IF((D$5=3),"24",IF((D$5=4),"18",IF((D$5=5),"10","")))))</f>
      </c>
      <c r="I11" s="4"/>
      <c r="J11" s="4"/>
      <c r="K11" s="4"/>
      <c r="L11" s="4"/>
    </row>
    <row r="12" spans="1:12" ht="19.5" customHeight="1">
      <c r="A12" s="451"/>
      <c r="B12" s="196">
        <f>'8(D)'!O24</f>
      </c>
      <c r="C12" s="27" t="e">
        <f>VLOOKUP(B12,'ListaTG(D)'!$A$10:$R$41,5)</f>
        <v>#N/A</v>
      </c>
      <c r="D12" s="27" t="e">
        <f>VLOOKUP(B12,'ListaTG(D)'!$A$10:$R$41,6)</f>
        <v>#N/A</v>
      </c>
      <c r="E12" s="27" t="e">
        <f>VLOOKUP(B12,'ListaTG(D)'!$A$10:$R$41,7)</f>
        <v>#N/A</v>
      </c>
      <c r="F12" s="31" t="e">
        <f>VLOOKUP(B12,'ListaTG(D)'!$A$10:$V$41,21)</f>
        <v>#N/A</v>
      </c>
      <c r="G12" s="191" t="e">
        <f>VLOOKUP(B12,'ListaTG(D)'!$A$10:$V$41,22)</f>
        <v>#N/A</v>
      </c>
      <c r="H12" s="258">
        <f>IF((D$5=1),"60",IF((D$5=2),"32",IF((D$5=3),"24",IF((D$5=4),"18",IF((D$5=5),"10","")))))</f>
      </c>
      <c r="I12" s="4"/>
      <c r="J12" s="4"/>
      <c r="K12" s="4"/>
      <c r="L12" s="4"/>
    </row>
    <row r="13" spans="1:12" ht="19.5" customHeight="1">
      <c r="A13" s="449" t="s">
        <v>56</v>
      </c>
      <c r="B13" s="195">
        <f>'8(D)'!M16</f>
      </c>
      <c r="C13" s="27" t="e">
        <f>VLOOKUP(B13,'ListaTG(D)'!$A$10:$R$41,2)</f>
        <v>#N/A</v>
      </c>
      <c r="D13" s="27" t="e">
        <f>VLOOKUP(B13,'ListaTG(D)'!$A$10:$R$41,3)</f>
        <v>#N/A</v>
      </c>
      <c r="E13" s="27" t="e">
        <f>VLOOKUP(B13,'ListaTG(D)'!$A$10:$R$41,4)</f>
        <v>#N/A</v>
      </c>
      <c r="F13" s="31" t="e">
        <f>VLOOKUP(B13,'ListaTG(D)'!$A$10:$V$41,17)</f>
        <v>#N/A</v>
      </c>
      <c r="G13" s="191" t="e">
        <f>VLOOKUP(B13,'ListaTG(D)'!$A$10:$V$41,18)</f>
        <v>#N/A</v>
      </c>
      <c r="H13" s="258">
        <f>IF((D$5=1),"32",IF((D$5=2),"24",IF((D$5=3),"18",IF((D$5=4),"14",IF((D$5=5),"8","")))))</f>
      </c>
      <c r="I13" s="4"/>
      <c r="J13" s="4"/>
      <c r="K13" s="4"/>
      <c r="L13" s="4"/>
    </row>
    <row r="14" spans="1:12" ht="19.5" customHeight="1">
      <c r="A14" s="452"/>
      <c r="B14" s="196">
        <f>'8(D)'!M16</f>
      </c>
      <c r="C14" s="27" t="e">
        <f>VLOOKUP(B14,'ListaTG(D)'!$A$10:$R$41,5)</f>
        <v>#N/A</v>
      </c>
      <c r="D14" s="27" t="e">
        <f>VLOOKUP(B14,'ListaTG(D)'!$A$10:$R$41,6)</f>
        <v>#N/A</v>
      </c>
      <c r="E14" s="27" t="e">
        <f>VLOOKUP(B14,'ListaTG(D)'!$A$10:$R$41,7)</f>
        <v>#N/A</v>
      </c>
      <c r="F14" s="31" t="e">
        <f>VLOOKUP(B14,'ListaTG(D)'!$A$10:$V$41,21)</f>
        <v>#N/A</v>
      </c>
      <c r="G14" s="191" t="e">
        <f>VLOOKUP(B14,'ListaTG(D)'!$A$10:$V$41,22)</f>
        <v>#N/A</v>
      </c>
      <c r="H14" s="258">
        <f>IF((D$5=1),"32",IF((D$5=2),"24",IF((D$5=3),"18",IF((D$5=4),"14",IF((D$5=5),"8","")))))</f>
      </c>
      <c r="I14" s="4"/>
      <c r="J14" s="4"/>
      <c r="K14" s="4"/>
      <c r="L14" s="4"/>
    </row>
    <row r="15" spans="1:12" ht="19.5" customHeight="1">
      <c r="A15" s="453"/>
      <c r="B15" s="196">
        <f>'8(D)'!M32</f>
      </c>
      <c r="C15" s="27" t="e">
        <f>VLOOKUP(B15,'ListaTG(D)'!$A$10:$R$41,2)</f>
        <v>#N/A</v>
      </c>
      <c r="D15" s="27" t="e">
        <f>VLOOKUP(B15,'ListaTG(D)'!$A$10:$R$41,3)</f>
        <v>#N/A</v>
      </c>
      <c r="E15" s="27" t="e">
        <f>VLOOKUP(B15,'ListaTG(D)'!$A$10:$R$41,4)</f>
        <v>#N/A</v>
      </c>
      <c r="F15" s="31" t="e">
        <f>VLOOKUP(B15,'ListaTG(D)'!$A$10:$V$41,17)</f>
        <v>#N/A</v>
      </c>
      <c r="G15" s="191" t="e">
        <f>VLOOKUP(B15,'ListaTG(D)'!$A$10:$V$41,18)</f>
        <v>#N/A</v>
      </c>
      <c r="H15" s="258">
        <f>IF((D$5=1),"32",IF((D$5=2),"24",IF((D$5=3),"18",IF((D$5=4),"14",IF((D$5=5),"8","")))))</f>
      </c>
      <c r="I15" s="4"/>
      <c r="J15" s="4"/>
      <c r="K15" s="4"/>
      <c r="L15" s="4"/>
    </row>
    <row r="16" spans="1:12" ht="19.5" customHeight="1">
      <c r="A16" s="451"/>
      <c r="B16" s="197">
        <f>'8(D)'!M32</f>
      </c>
      <c r="C16" s="27" t="e">
        <f>VLOOKUP(B16,'ListaTG(D)'!$A$10:$R$41,5)</f>
        <v>#N/A</v>
      </c>
      <c r="D16" s="27" t="e">
        <f>VLOOKUP(B16,'ListaTG(D)'!$A$10:$R$41,6)</f>
        <v>#N/A</v>
      </c>
      <c r="E16" s="27" t="e">
        <f>VLOOKUP(B16,'ListaTG(D)'!$A$10:$R$41,7)</f>
        <v>#N/A</v>
      </c>
      <c r="F16" s="31" t="e">
        <f>VLOOKUP(B16,'ListaTG(D)'!$A$10:$V$41,21)</f>
        <v>#N/A</v>
      </c>
      <c r="G16" s="191" t="e">
        <f>VLOOKUP(B16,'ListaTG(D)'!$A$10:$V$41,22)</f>
        <v>#N/A</v>
      </c>
      <c r="H16" s="258">
        <f>IF((D$5=1),"32",IF((D$5=2),"24",IF((D$5=3),"18",IF((D$5=4),"14",IF((D$5=5),"8","")))))</f>
      </c>
      <c r="I16" s="4"/>
      <c r="J16" s="4"/>
      <c r="K16" s="4"/>
      <c r="L16" s="4"/>
    </row>
    <row r="17" spans="1:12" ht="19.5" customHeight="1">
      <c r="A17" s="454" t="s">
        <v>57</v>
      </c>
      <c r="B17" s="196">
        <f>'8(D)'!K12</f>
      </c>
      <c r="C17" s="27" t="e">
        <f>VLOOKUP(B17,'ListaTG(D)'!$A$10:$R$41,2)</f>
        <v>#N/A</v>
      </c>
      <c r="D17" s="27" t="e">
        <f>VLOOKUP(B17,'ListaTG(D)'!$A$10:$R$41,3)</f>
        <v>#N/A</v>
      </c>
      <c r="E17" s="27" t="e">
        <f>VLOOKUP(B17,'ListaTG(D)'!$A$10:$R$41,4)</f>
        <v>#N/A</v>
      </c>
      <c r="F17" s="31" t="e">
        <f>VLOOKUP(B17,'ListaTG(D)'!$A$10:$V$41,17)</f>
        <v>#N/A</v>
      </c>
      <c r="G17" s="191" t="e">
        <f>VLOOKUP(B17,'ListaTG(D)'!$A$10:$V$41,18)</f>
        <v>#N/A</v>
      </c>
      <c r="H17" s="258">
        <f>IF((D$5=1),"1",IF((D$5=2),"1",IF((D$5=3),"1",IF((D$5=4),"1",IF((D$5=5),"1","")))))</f>
      </c>
      <c r="I17" s="4"/>
      <c r="J17" s="4"/>
      <c r="K17" s="4"/>
      <c r="L17" s="4"/>
    </row>
    <row r="18" spans="1:12" ht="19.5" customHeight="1">
      <c r="A18" s="455"/>
      <c r="B18" s="196">
        <f>'8(D)'!K12</f>
      </c>
      <c r="C18" s="27" t="e">
        <f>VLOOKUP(B18,'ListaTG(D)'!$A$10:$R$41,5)</f>
        <v>#N/A</v>
      </c>
      <c r="D18" s="27" t="e">
        <f>VLOOKUP(B18,'ListaTG(D)'!$A$10:$R$41,6)</f>
        <v>#N/A</v>
      </c>
      <c r="E18" s="27" t="e">
        <f>VLOOKUP(B18,'ListaTG(D)'!$A$10:$R$41,7)</f>
        <v>#N/A</v>
      </c>
      <c r="F18" s="31" t="e">
        <f>VLOOKUP(B18,'ListaTG(D)'!$A$10:$V$41,21)</f>
        <v>#N/A</v>
      </c>
      <c r="G18" s="191" t="e">
        <f>VLOOKUP(B18,'ListaTG(D)'!$A$10:$V$41,22)</f>
        <v>#N/A</v>
      </c>
      <c r="H18" s="258">
        <f aca="true" t="shared" si="0" ref="H18:H23">IF((D$5=1),"1",IF((D$5=2),"1",IF((D$5=3),"1",IF((D$5=4),"1",IF((D$5=5),"1","")))))</f>
      </c>
      <c r="I18" s="4"/>
      <c r="J18" s="4"/>
      <c r="K18" s="4"/>
      <c r="L18" s="4"/>
    </row>
    <row r="19" spans="1:12" ht="19.5" customHeight="1">
      <c r="A19" s="455"/>
      <c r="B19" s="196">
        <f>'8(D)'!K20</f>
      </c>
      <c r="C19" s="27" t="e">
        <f>VLOOKUP(B19,'ListaTG(D)'!$A$10:$R$41,2)</f>
        <v>#N/A</v>
      </c>
      <c r="D19" s="27" t="e">
        <f>VLOOKUP(B19,'ListaTG(D)'!$A$10:$R$41,3)</f>
        <v>#N/A</v>
      </c>
      <c r="E19" s="27" t="e">
        <f>VLOOKUP(B19,'ListaTG(D)'!$A$10:$R$41,4)</f>
        <v>#N/A</v>
      </c>
      <c r="F19" s="31" t="e">
        <f>VLOOKUP(B19,'ListaTG(D)'!$A$10:$V$41,17)</f>
        <v>#N/A</v>
      </c>
      <c r="G19" s="191" t="e">
        <f>VLOOKUP(B19,'ListaTG(D)'!$A$10:$V$41,18)</f>
        <v>#N/A</v>
      </c>
      <c r="H19" s="258">
        <f t="shared" si="0"/>
      </c>
      <c r="I19" s="4"/>
      <c r="J19" s="4"/>
      <c r="K19" s="4"/>
      <c r="L19" s="4"/>
    </row>
    <row r="20" spans="1:12" ht="19.5" customHeight="1">
      <c r="A20" s="455"/>
      <c r="B20" s="196">
        <f>'8(D)'!K20</f>
      </c>
      <c r="C20" s="27" t="e">
        <f>VLOOKUP(B20,'ListaTG(D)'!$A$10:$R$41,5)</f>
        <v>#N/A</v>
      </c>
      <c r="D20" s="27" t="e">
        <f>VLOOKUP(B20,'ListaTG(D)'!$A$10:$R$41,6)</f>
        <v>#N/A</v>
      </c>
      <c r="E20" s="27" t="e">
        <f>VLOOKUP(B20,'ListaTG(D)'!$A$10:$R$41,7)</f>
        <v>#N/A</v>
      </c>
      <c r="F20" s="31" t="e">
        <f>VLOOKUP(B20,'ListaTG(D)'!$A$10:$V$41,21)</f>
        <v>#N/A</v>
      </c>
      <c r="G20" s="191" t="e">
        <f>VLOOKUP(B20,'ListaTG(D)'!$A$10:$V$41,22)</f>
        <v>#N/A</v>
      </c>
      <c r="H20" s="258">
        <f t="shared" si="0"/>
      </c>
      <c r="I20" s="4"/>
      <c r="J20" s="4"/>
      <c r="K20" s="4"/>
      <c r="L20" s="4"/>
    </row>
    <row r="21" spans="1:12" ht="19.5" customHeight="1">
      <c r="A21" s="455"/>
      <c r="B21" s="196">
        <f>'8(D)'!K28</f>
      </c>
      <c r="C21" s="27" t="e">
        <f>VLOOKUP(B21,'ListaTG(D)'!$A$10:$R$41,2)</f>
        <v>#N/A</v>
      </c>
      <c r="D21" s="27" t="e">
        <f>VLOOKUP(B21,'ListaTG(D)'!$A$10:$R$41,3)</f>
        <v>#N/A</v>
      </c>
      <c r="E21" s="27" t="e">
        <f>VLOOKUP(B21,'ListaTG(D)'!$A$10:$R$41,4)</f>
        <v>#N/A</v>
      </c>
      <c r="F21" s="31" t="e">
        <f>VLOOKUP(B21,'ListaTG(D)'!$A$10:$V$41,17)</f>
        <v>#N/A</v>
      </c>
      <c r="G21" s="191" t="e">
        <f>VLOOKUP(B21,'ListaTG(D)'!$A$10:$V$41,18)</f>
        <v>#N/A</v>
      </c>
      <c r="H21" s="258">
        <f t="shared" si="0"/>
      </c>
      <c r="I21" s="4"/>
      <c r="J21" s="4"/>
      <c r="K21" s="4"/>
      <c r="L21" s="4"/>
    </row>
    <row r="22" spans="1:12" ht="19.5" customHeight="1">
      <c r="A22" s="453"/>
      <c r="B22" s="224">
        <f>'8(D)'!K28</f>
      </c>
      <c r="C22" s="32" t="e">
        <f>VLOOKUP(B22,'ListaTG(D)'!$A$10:$R$41,5)</f>
        <v>#N/A</v>
      </c>
      <c r="D22" s="32" t="e">
        <f>VLOOKUP(B22,'ListaTG(D)'!$A$10:$R$41,6)</f>
        <v>#N/A</v>
      </c>
      <c r="E22" s="32" t="e">
        <f>VLOOKUP(B22,'ListaTG(D)'!$A$10:$R$41,7)</f>
        <v>#N/A</v>
      </c>
      <c r="F22" s="36" t="e">
        <f>VLOOKUP(B22,'ListaTG(D)'!$A$10:$V$41,21)</f>
        <v>#N/A</v>
      </c>
      <c r="G22" s="37" t="e">
        <f>VLOOKUP(B22,'ListaTG(D)'!$A$10:$V$41,22)</f>
        <v>#N/A</v>
      </c>
      <c r="H22" s="258">
        <f t="shared" si="0"/>
      </c>
      <c r="I22" s="4"/>
      <c r="J22" s="4"/>
      <c r="K22" s="4"/>
      <c r="L22" s="4"/>
    </row>
    <row r="23" spans="1:12" ht="19.5" customHeight="1">
      <c r="A23" s="455"/>
      <c r="B23" s="196">
        <f>'8(D)'!K36</f>
      </c>
      <c r="C23" s="27" t="e">
        <f>VLOOKUP(B23,'ListaTG(D)'!$A$10:$R$41,2)</f>
        <v>#N/A</v>
      </c>
      <c r="D23" s="27" t="e">
        <f>VLOOKUP(B23,'ListaTG(D)'!$A$10:$R$41,3)</f>
        <v>#N/A</v>
      </c>
      <c r="E23" s="27" t="e">
        <f>VLOOKUP(B23,'ListaTG(D)'!$A$10:$R$41,4)</f>
        <v>#N/A</v>
      </c>
      <c r="F23" s="31" t="e">
        <f>VLOOKUP(B23,'ListaTG(D)'!$A$10:$V$41,17)</f>
        <v>#N/A</v>
      </c>
      <c r="G23" s="191" t="e">
        <f>VLOOKUP(B23,'ListaTG(D)'!$A$10:$V$41,18)</f>
        <v>#N/A</v>
      </c>
      <c r="H23" s="258">
        <f t="shared" si="0"/>
      </c>
      <c r="I23" s="4"/>
      <c r="J23" s="4"/>
      <c r="K23" s="4"/>
      <c r="L23" s="4"/>
    </row>
    <row r="24" spans="1:12" ht="19.5" customHeight="1" thickBot="1">
      <c r="A24" s="461"/>
      <c r="B24" s="229">
        <f>'8(D)'!K36</f>
      </c>
      <c r="C24" s="230" t="e">
        <f>VLOOKUP(B24,'ListaTG(D)'!$A$10:$R$41,5)</f>
        <v>#N/A</v>
      </c>
      <c r="D24" s="230" t="e">
        <f>VLOOKUP(B24,'ListaTG(D)'!$A$10:$R$41,6)</f>
        <v>#N/A</v>
      </c>
      <c r="E24" s="230" t="e">
        <f>VLOOKUP(B24,'ListaTG(D)'!$A$10:$R$41,7)</f>
        <v>#N/A</v>
      </c>
      <c r="F24" s="231" t="e">
        <f>VLOOKUP(B24,'ListaTG(D)'!$A$10:$V$41,21)</f>
        <v>#N/A</v>
      </c>
      <c r="G24" s="232" t="e">
        <f>VLOOKUP(B24,'ListaTG(D)'!$A$10:$V$41,22)</f>
        <v>#N/A</v>
      </c>
      <c r="H24" s="259">
        <f>IF((D$5=1),"1",IF((D$5=2),"1",IF((D$5=3),"1",IF((D$5=4),"1",IF((D$5=5),"1","")))))</f>
      </c>
      <c r="I24" s="4"/>
      <c r="J24" s="4"/>
      <c r="K24" s="4"/>
      <c r="L24" s="4"/>
    </row>
    <row r="25" spans="1:12" ht="19.5" customHeight="1">
      <c r="A25" s="460"/>
      <c r="B25" s="228"/>
      <c r="C25" s="179"/>
      <c r="D25" s="179"/>
      <c r="E25" s="179"/>
      <c r="F25" s="173"/>
      <c r="G25" s="182"/>
      <c r="H25" s="173"/>
      <c r="I25" s="4"/>
      <c r="J25" s="4"/>
      <c r="K25" s="4"/>
      <c r="L25" s="4"/>
    </row>
    <row r="26" spans="1:12" ht="19.5" customHeight="1">
      <c r="A26" s="459"/>
      <c r="B26" s="228"/>
      <c r="C26" s="179"/>
      <c r="D26" s="179"/>
      <c r="E26" s="179"/>
      <c r="F26" s="173"/>
      <c r="G26" s="182"/>
      <c r="H26" s="173"/>
      <c r="I26" s="4"/>
      <c r="J26" s="4"/>
      <c r="K26" s="4"/>
      <c r="L26" s="4"/>
    </row>
    <row r="27" spans="1:12" ht="19.5" customHeight="1">
      <c r="A27" s="458"/>
      <c r="B27" s="228"/>
      <c r="C27" s="179"/>
      <c r="D27" s="179"/>
      <c r="E27" s="179"/>
      <c r="F27" s="173"/>
      <c r="G27" s="182"/>
      <c r="H27" s="173"/>
      <c r="I27" s="4"/>
      <c r="J27" s="4"/>
      <c r="K27" s="4"/>
      <c r="L27" s="4"/>
    </row>
    <row r="28" spans="1:12" ht="19.5" customHeight="1">
      <c r="A28" s="458"/>
      <c r="B28" s="228"/>
      <c r="C28" s="179"/>
      <c r="D28" s="179"/>
      <c r="E28" s="179"/>
      <c r="F28" s="173"/>
      <c r="G28" s="182"/>
      <c r="H28" s="173"/>
      <c r="I28" s="4"/>
      <c r="J28" s="4"/>
      <c r="K28" s="4"/>
      <c r="L28" s="4"/>
    </row>
    <row r="29" spans="1:12" ht="19.5" customHeight="1">
      <c r="A29" s="458"/>
      <c r="B29" s="228"/>
      <c r="C29" s="179"/>
      <c r="D29" s="179"/>
      <c r="E29" s="179"/>
      <c r="F29" s="173"/>
      <c r="G29" s="182"/>
      <c r="H29" s="173"/>
      <c r="I29" s="4"/>
      <c r="J29" s="4"/>
      <c r="K29" s="4"/>
      <c r="L29" s="4"/>
    </row>
    <row r="30" spans="1:12" ht="19.5" customHeight="1">
      <c r="A30" s="458"/>
      <c r="B30" s="228"/>
      <c r="C30" s="179"/>
      <c r="D30" s="179"/>
      <c r="E30" s="179"/>
      <c r="F30" s="173"/>
      <c r="G30" s="182"/>
      <c r="H30" s="173"/>
      <c r="I30" s="4"/>
      <c r="J30" s="4"/>
      <c r="K30" s="4"/>
      <c r="L30" s="4"/>
    </row>
    <row r="31" spans="1:12" ht="19.5" customHeight="1">
      <c r="A31" s="458"/>
      <c r="B31" s="228"/>
      <c r="C31" s="179"/>
      <c r="D31" s="179"/>
      <c r="E31" s="179"/>
      <c r="F31" s="173"/>
      <c r="G31" s="182"/>
      <c r="H31" s="173"/>
      <c r="I31" s="4"/>
      <c r="J31" s="4"/>
      <c r="K31" s="4"/>
      <c r="L31" s="4"/>
    </row>
    <row r="32" spans="1:12" ht="19.5" customHeight="1">
      <c r="A32" s="458"/>
      <c r="B32" s="228"/>
      <c r="C32" s="179"/>
      <c r="D32" s="179"/>
      <c r="E32" s="179"/>
      <c r="F32" s="173"/>
      <c r="G32" s="182"/>
      <c r="H32" s="173"/>
      <c r="I32" s="4"/>
      <c r="J32" s="4"/>
      <c r="K32" s="4"/>
      <c r="L32" s="4"/>
    </row>
    <row r="33" spans="1:12" ht="19.5" customHeight="1">
      <c r="A33" s="458"/>
      <c r="B33" s="228"/>
      <c r="C33" s="179"/>
      <c r="D33" s="179"/>
      <c r="E33" s="179"/>
      <c r="F33" s="173"/>
      <c r="G33" s="182"/>
      <c r="H33" s="173"/>
      <c r="I33" s="4"/>
      <c r="J33" s="4"/>
      <c r="K33" s="4"/>
      <c r="L33" s="4"/>
    </row>
    <row r="34" spans="1:12" ht="19.5" customHeight="1">
      <c r="A34" s="458"/>
      <c r="B34" s="228"/>
      <c r="C34" s="179"/>
      <c r="D34" s="179"/>
      <c r="E34" s="179"/>
      <c r="F34" s="173"/>
      <c r="G34" s="182"/>
      <c r="H34" s="173"/>
      <c r="I34" s="4"/>
      <c r="J34" s="4"/>
      <c r="K34" s="4"/>
      <c r="L34" s="4"/>
    </row>
    <row r="35" spans="1:12" ht="19.5" customHeight="1">
      <c r="A35" s="458"/>
      <c r="B35" s="228"/>
      <c r="C35" s="179"/>
      <c r="D35" s="179"/>
      <c r="E35" s="179"/>
      <c r="F35" s="173"/>
      <c r="G35" s="182"/>
      <c r="H35" s="173"/>
      <c r="I35" s="4"/>
      <c r="J35" s="4"/>
      <c r="K35" s="4"/>
      <c r="L35" s="4"/>
    </row>
    <row r="36" spans="1:12" ht="19.5" customHeight="1">
      <c r="A36" s="458"/>
      <c r="B36" s="228"/>
      <c r="C36" s="179"/>
      <c r="D36" s="179"/>
      <c r="E36" s="179"/>
      <c r="F36" s="173"/>
      <c r="G36" s="182"/>
      <c r="H36" s="173"/>
      <c r="I36" s="4"/>
      <c r="J36" s="4"/>
      <c r="K36" s="4"/>
      <c r="L36" s="4"/>
    </row>
    <row r="37" spans="1:12" ht="19.5" customHeight="1">
      <c r="A37" s="458"/>
      <c r="B37" s="228"/>
      <c r="C37" s="179"/>
      <c r="D37" s="179"/>
      <c r="E37" s="179"/>
      <c r="F37" s="173"/>
      <c r="G37" s="182"/>
      <c r="H37" s="173"/>
      <c r="I37" s="4"/>
      <c r="J37" s="4"/>
      <c r="K37" s="4"/>
      <c r="L37" s="4"/>
    </row>
    <row r="38" spans="1:12" ht="19.5" customHeight="1">
      <c r="A38" s="458"/>
      <c r="B38" s="228"/>
      <c r="C38" s="179"/>
      <c r="D38" s="179"/>
      <c r="E38" s="179"/>
      <c r="F38" s="173"/>
      <c r="G38" s="182"/>
      <c r="H38" s="173"/>
      <c r="I38" s="4"/>
      <c r="J38" s="4"/>
      <c r="K38" s="4"/>
      <c r="L38" s="4"/>
    </row>
    <row r="39" spans="1:12" ht="19.5" customHeight="1">
      <c r="A39" s="458"/>
      <c r="B39" s="228"/>
      <c r="C39" s="179"/>
      <c r="D39" s="179"/>
      <c r="E39" s="179"/>
      <c r="F39" s="173"/>
      <c r="G39" s="182"/>
      <c r="H39" s="173"/>
      <c r="I39" s="4"/>
      <c r="J39" s="4"/>
      <c r="K39" s="4"/>
      <c r="L39" s="4"/>
    </row>
    <row r="40" spans="1:12" ht="19.5" customHeight="1">
      <c r="A40" s="459"/>
      <c r="B40" s="228"/>
      <c r="C40" s="179"/>
      <c r="D40" s="179"/>
      <c r="E40" s="179"/>
      <c r="F40" s="173"/>
      <c r="G40" s="182"/>
      <c r="H40" s="173"/>
      <c r="I40" s="4"/>
      <c r="J40" s="4"/>
      <c r="K40" s="4"/>
      <c r="L40" s="4"/>
    </row>
    <row r="41" spans="1:12" ht="19.5" customHeight="1">
      <c r="A41" s="173"/>
      <c r="B41" s="173"/>
      <c r="C41" s="179"/>
      <c r="D41" s="179"/>
      <c r="E41" s="180"/>
      <c r="F41" s="181"/>
      <c r="G41" s="182"/>
      <c r="H41" s="173"/>
      <c r="I41" s="7"/>
      <c r="J41" s="7"/>
      <c r="K41" s="7"/>
      <c r="L41" s="7"/>
    </row>
    <row r="42" spans="1:12" ht="19.5" customHeight="1">
      <c r="A42" s="173"/>
      <c r="B42" s="173"/>
      <c r="C42" s="179"/>
      <c r="D42" s="179"/>
      <c r="E42" s="180"/>
      <c r="F42" s="181"/>
      <c r="G42" s="182"/>
      <c r="H42" s="173"/>
      <c r="I42" s="7"/>
      <c r="J42" s="7"/>
      <c r="K42" s="7"/>
      <c r="L42" s="7"/>
    </row>
    <row r="43" spans="1:12" ht="19.5" customHeight="1">
      <c r="A43" s="173"/>
      <c r="B43" s="173"/>
      <c r="C43" s="179"/>
      <c r="D43" s="179"/>
      <c r="E43" s="179"/>
      <c r="F43" s="181"/>
      <c r="G43" s="182"/>
      <c r="H43" s="173"/>
      <c r="I43" s="7"/>
      <c r="J43" s="7"/>
      <c r="K43" s="7"/>
      <c r="L43" s="7"/>
    </row>
    <row r="44" spans="1:12" ht="19.5" customHeight="1">
      <c r="A44" s="173"/>
      <c r="B44" s="173"/>
      <c r="C44" s="179"/>
      <c r="D44" s="179"/>
      <c r="E44" s="179"/>
      <c r="F44" s="173"/>
      <c r="G44" s="182"/>
      <c r="H44" s="173"/>
      <c r="I44" s="7"/>
      <c r="J44" s="7"/>
      <c r="K44" s="7"/>
      <c r="L44" s="7"/>
    </row>
    <row r="45" spans="1:12" ht="19.5" customHeight="1">
      <c r="A45" s="173"/>
      <c r="B45" s="173"/>
      <c r="C45" s="179"/>
      <c r="D45" s="179"/>
      <c r="E45" s="180"/>
      <c r="F45" s="173"/>
      <c r="G45" s="182"/>
      <c r="H45" s="173"/>
      <c r="I45" s="7"/>
      <c r="J45" s="7"/>
      <c r="K45" s="7"/>
      <c r="L45" s="7"/>
    </row>
    <row r="46" spans="1:12" ht="19.5" customHeight="1">
      <c r="A46" s="173"/>
      <c r="B46" s="173"/>
      <c r="C46" s="179"/>
      <c r="D46" s="179"/>
      <c r="E46" s="180"/>
      <c r="F46" s="181"/>
      <c r="G46" s="182"/>
      <c r="H46" s="173"/>
      <c r="I46" s="7"/>
      <c r="J46" s="7"/>
      <c r="K46" s="7"/>
      <c r="L46" s="7"/>
    </row>
    <row r="47" spans="1:12" ht="19.5" customHeight="1">
      <c r="A47" s="173"/>
      <c r="B47" s="173"/>
      <c r="C47" s="179"/>
      <c r="D47" s="179"/>
      <c r="E47" s="180"/>
      <c r="F47" s="181"/>
      <c r="G47" s="182"/>
      <c r="H47" s="173"/>
      <c r="I47" s="7"/>
      <c r="J47" s="7"/>
      <c r="K47" s="7"/>
      <c r="L47" s="7"/>
    </row>
    <row r="48" spans="1:12" ht="19.5" customHeight="1">
      <c r="A48" s="173"/>
      <c r="B48" s="173"/>
      <c r="C48" s="179"/>
      <c r="D48" s="179"/>
      <c r="E48" s="180"/>
      <c r="F48" s="181"/>
      <c r="G48" s="182"/>
      <c r="H48" s="173"/>
      <c r="I48" s="7"/>
      <c r="J48" s="7"/>
      <c r="K48" s="7"/>
      <c r="L48" s="7"/>
    </row>
    <row r="49" spans="1:12" ht="19.5" customHeight="1">
      <c r="A49" s="173"/>
      <c r="B49" s="173"/>
      <c r="C49" s="179"/>
      <c r="D49" s="179"/>
      <c r="E49" s="180"/>
      <c r="F49" s="173"/>
      <c r="G49" s="182"/>
      <c r="H49" s="173"/>
      <c r="I49" s="7"/>
      <c r="J49" s="7"/>
      <c r="K49" s="7"/>
      <c r="L49" s="7"/>
    </row>
    <row r="50" spans="1:12" ht="19.5" customHeight="1">
      <c r="A50" s="173"/>
      <c r="B50" s="173"/>
      <c r="C50" s="179"/>
      <c r="D50" s="179"/>
      <c r="E50" s="180"/>
      <c r="F50" s="173"/>
      <c r="G50" s="182"/>
      <c r="H50" s="173"/>
      <c r="I50" s="7"/>
      <c r="J50" s="7"/>
      <c r="K50" s="7"/>
      <c r="L50" s="7"/>
    </row>
    <row r="51" spans="1:12" ht="19.5" customHeight="1">
      <c r="A51" s="173"/>
      <c r="B51" s="173"/>
      <c r="C51" s="179"/>
      <c r="D51" s="179"/>
      <c r="E51" s="179"/>
      <c r="F51" s="181"/>
      <c r="G51" s="182"/>
      <c r="H51" s="173"/>
      <c r="I51" s="7"/>
      <c r="J51" s="7"/>
      <c r="K51" s="7"/>
      <c r="L51" s="7"/>
    </row>
    <row r="52" spans="1:12" ht="19.5" customHeight="1">
      <c r="A52" s="173"/>
      <c r="B52" s="173"/>
      <c r="C52" s="179"/>
      <c r="D52" s="179"/>
      <c r="E52" s="180"/>
      <c r="F52" s="173"/>
      <c r="G52" s="182"/>
      <c r="H52" s="173"/>
      <c r="I52" s="7"/>
      <c r="J52" s="7"/>
      <c r="K52" s="7"/>
      <c r="L52" s="7"/>
    </row>
    <row r="53" spans="1:12" ht="19.5" customHeight="1">
      <c r="A53" s="173"/>
      <c r="B53" s="173"/>
      <c r="C53" s="179"/>
      <c r="D53" s="179"/>
      <c r="E53" s="180"/>
      <c r="F53" s="181"/>
      <c r="G53" s="182"/>
      <c r="H53" s="173"/>
      <c r="I53" s="7"/>
      <c r="J53" s="7"/>
      <c r="K53" s="7"/>
      <c r="L53" s="7"/>
    </row>
    <row r="54" spans="1:12" ht="19.5" customHeight="1">
      <c r="A54" s="173"/>
      <c r="B54" s="173"/>
      <c r="C54" s="179"/>
      <c r="D54" s="179"/>
      <c r="E54" s="180"/>
      <c r="F54" s="173"/>
      <c r="G54" s="182"/>
      <c r="H54" s="173"/>
      <c r="I54" s="7"/>
      <c r="J54" s="7"/>
      <c r="K54" s="7"/>
      <c r="L54" s="7"/>
    </row>
    <row r="55" spans="1:12" ht="19.5" customHeight="1">
      <c r="A55" s="173"/>
      <c r="B55" s="173"/>
      <c r="C55" s="179"/>
      <c r="D55" s="179"/>
      <c r="E55" s="180"/>
      <c r="F55" s="173"/>
      <c r="G55" s="182"/>
      <c r="H55" s="173"/>
      <c r="I55" s="7"/>
      <c r="J55" s="7"/>
      <c r="K55" s="7"/>
      <c r="L55" s="7"/>
    </row>
    <row r="56" spans="1:12" ht="19.5" customHeight="1">
      <c r="A56" s="173"/>
      <c r="B56" s="173"/>
      <c r="C56" s="179"/>
      <c r="D56" s="179"/>
      <c r="E56" s="180"/>
      <c r="F56" s="181"/>
      <c r="G56" s="182"/>
      <c r="H56" s="173"/>
      <c r="I56" s="7"/>
      <c r="J56" s="7"/>
      <c r="K56" s="7"/>
      <c r="L56" s="7"/>
    </row>
    <row r="57" spans="1:12" ht="19.5" customHeight="1">
      <c r="A57" s="173"/>
      <c r="B57" s="173"/>
      <c r="C57" s="179"/>
      <c r="D57" s="179"/>
      <c r="E57" s="180"/>
      <c r="F57" s="181"/>
      <c r="G57" s="182"/>
      <c r="H57" s="173"/>
      <c r="I57" s="7"/>
      <c r="J57" s="7"/>
      <c r="K57" s="7"/>
      <c r="L57" s="7"/>
    </row>
    <row r="58" spans="1:12" ht="19.5" customHeight="1">
      <c r="A58" s="173"/>
      <c r="B58" s="173"/>
      <c r="C58" s="179"/>
      <c r="D58" s="179"/>
      <c r="E58" s="179"/>
      <c r="F58" s="181"/>
      <c r="G58" s="182"/>
      <c r="H58" s="173"/>
      <c r="I58" s="7"/>
      <c r="J58" s="7"/>
      <c r="K58" s="7"/>
      <c r="L58" s="7"/>
    </row>
    <row r="59" spans="1:12" ht="19.5" customHeight="1">
      <c r="A59" s="173"/>
      <c r="B59" s="173"/>
      <c r="C59" s="179"/>
      <c r="D59" s="179"/>
      <c r="E59" s="180"/>
      <c r="F59" s="181"/>
      <c r="G59" s="182"/>
      <c r="H59" s="173"/>
      <c r="I59" s="7"/>
      <c r="J59" s="7"/>
      <c r="K59" s="7"/>
      <c r="L59" s="7"/>
    </row>
    <row r="60" spans="1:12" ht="19.5" customHeight="1">
      <c r="A60" s="173"/>
      <c r="B60" s="173"/>
      <c r="C60" s="179"/>
      <c r="D60" s="179"/>
      <c r="E60" s="180"/>
      <c r="F60" s="173"/>
      <c r="G60" s="182"/>
      <c r="H60" s="173"/>
      <c r="I60" s="7"/>
      <c r="J60" s="7"/>
      <c r="K60" s="7"/>
      <c r="L60" s="7"/>
    </row>
    <row r="61" spans="1:12" ht="19.5" customHeight="1">
      <c r="A61" s="173"/>
      <c r="B61" s="173"/>
      <c r="C61" s="179"/>
      <c r="D61" s="179"/>
      <c r="E61" s="180"/>
      <c r="F61" s="173"/>
      <c r="G61" s="182"/>
      <c r="H61" s="173"/>
      <c r="I61" s="7"/>
      <c r="J61" s="7"/>
      <c r="K61" s="7"/>
      <c r="L61" s="7"/>
    </row>
    <row r="62" spans="1:12" ht="19.5" customHeight="1">
      <c r="A62" s="173"/>
      <c r="B62" s="173"/>
      <c r="C62" s="179"/>
      <c r="D62" s="179"/>
      <c r="E62" s="183"/>
      <c r="F62" s="173"/>
      <c r="G62" s="182"/>
      <c r="H62" s="173"/>
      <c r="I62" s="7"/>
      <c r="J62" s="7"/>
      <c r="K62" s="7"/>
      <c r="L62" s="7"/>
    </row>
    <row r="63" spans="1:12" ht="19.5" customHeight="1">
      <c r="A63" s="173"/>
      <c r="B63" s="173"/>
      <c r="C63" s="179"/>
      <c r="D63" s="179"/>
      <c r="E63" s="179"/>
      <c r="F63" s="181"/>
      <c r="G63" s="182"/>
      <c r="H63" s="173"/>
      <c r="I63" s="7"/>
      <c r="J63" s="7"/>
      <c r="K63" s="7"/>
      <c r="L63" s="7"/>
    </row>
    <row r="64" spans="1:12" ht="19.5" customHeight="1">
      <c r="A64" s="173"/>
      <c r="B64" s="173"/>
      <c r="C64" s="179"/>
      <c r="D64" s="179"/>
      <c r="E64" s="179"/>
      <c r="F64" s="181"/>
      <c r="G64" s="182"/>
      <c r="H64" s="173"/>
      <c r="I64" s="7"/>
      <c r="J64" s="7"/>
      <c r="K64" s="7"/>
      <c r="L64" s="7"/>
    </row>
    <row r="65" spans="1:12" ht="19.5" customHeight="1">
      <c r="A65" s="173"/>
      <c r="B65" s="173"/>
      <c r="C65" s="179"/>
      <c r="D65" s="179"/>
      <c r="E65" s="180"/>
      <c r="F65" s="173"/>
      <c r="G65" s="182"/>
      <c r="H65" s="173"/>
      <c r="I65" s="7"/>
      <c r="J65" s="7"/>
      <c r="K65" s="7"/>
      <c r="L65" s="7"/>
    </row>
    <row r="66" spans="1:12" ht="19.5" customHeight="1">
      <c r="A66" s="173"/>
      <c r="B66" s="173"/>
      <c r="C66" s="179"/>
      <c r="D66" s="179"/>
      <c r="E66" s="179"/>
      <c r="F66" s="181"/>
      <c r="G66" s="182"/>
      <c r="H66" s="173"/>
      <c r="I66" s="7"/>
      <c r="J66" s="7"/>
      <c r="K66" s="7"/>
      <c r="L66" s="7"/>
    </row>
    <row r="67" spans="1:12" ht="19.5" customHeight="1">
      <c r="A67" s="173"/>
      <c r="B67" s="173"/>
      <c r="C67" s="179"/>
      <c r="D67" s="179"/>
      <c r="E67" s="180"/>
      <c r="F67" s="173"/>
      <c r="G67" s="182"/>
      <c r="H67" s="173"/>
      <c r="I67" s="7"/>
      <c r="J67" s="7"/>
      <c r="K67" s="7"/>
      <c r="L67" s="7"/>
    </row>
    <row r="68" spans="1:12" ht="19.5" customHeight="1">
      <c r="A68" s="173"/>
      <c r="B68" s="173"/>
      <c r="C68" s="179"/>
      <c r="D68" s="179"/>
      <c r="E68" s="180"/>
      <c r="F68" s="173"/>
      <c r="G68" s="182"/>
      <c r="H68" s="173"/>
      <c r="I68" s="7"/>
      <c r="J68" s="7"/>
      <c r="K68" s="7"/>
      <c r="L68" s="7"/>
    </row>
    <row r="69" spans="1:12" ht="19.5" customHeight="1">
      <c r="A69" s="173"/>
      <c r="B69" s="173"/>
      <c r="C69" s="179"/>
      <c r="D69" s="179"/>
      <c r="E69" s="179"/>
      <c r="F69" s="181"/>
      <c r="G69" s="182"/>
      <c r="H69" s="173"/>
      <c r="I69" s="7"/>
      <c r="J69" s="7"/>
      <c r="K69" s="7"/>
      <c r="L69" s="7"/>
    </row>
    <row r="70" spans="1:12" ht="19.5" customHeight="1">
      <c r="A70" s="173"/>
      <c r="B70" s="173"/>
      <c r="C70" s="179"/>
      <c r="D70" s="179"/>
      <c r="E70" s="179"/>
      <c r="F70" s="181"/>
      <c r="G70" s="182"/>
      <c r="H70" s="173"/>
      <c r="I70" s="7"/>
      <c r="J70" s="7"/>
      <c r="K70" s="7"/>
      <c r="L70" s="7"/>
    </row>
    <row r="71" spans="1:12" ht="19.5" customHeight="1">
      <c r="A71" s="173"/>
      <c r="B71" s="173"/>
      <c r="C71" s="179"/>
      <c r="D71" s="179"/>
      <c r="E71" s="180"/>
      <c r="F71" s="181"/>
      <c r="G71" s="182"/>
      <c r="H71" s="173"/>
      <c r="I71" s="7"/>
      <c r="J71" s="7"/>
      <c r="K71" s="7"/>
      <c r="L71" s="7"/>
    </row>
    <row r="72" spans="1:12" ht="19.5" customHeight="1">
      <c r="A72" s="173"/>
      <c r="B72" s="173"/>
      <c r="C72" s="179"/>
      <c r="D72" s="179"/>
      <c r="E72" s="180"/>
      <c r="F72" s="181"/>
      <c r="G72" s="182"/>
      <c r="H72" s="173"/>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sheetProtection/>
  <mergeCells count="16">
    <mergeCell ref="A21:A22"/>
    <mergeCell ref="A23:A24"/>
    <mergeCell ref="A9:A10"/>
    <mergeCell ref="A11:A12"/>
    <mergeCell ref="A13:A14"/>
    <mergeCell ref="A15:A16"/>
    <mergeCell ref="A17:A18"/>
    <mergeCell ref="A19:A20"/>
    <mergeCell ref="A37:A38"/>
    <mergeCell ref="A39:A40"/>
    <mergeCell ref="A29:A30"/>
    <mergeCell ref="A31:A32"/>
    <mergeCell ref="A25:A26"/>
    <mergeCell ref="A27:A28"/>
    <mergeCell ref="A33:A34"/>
    <mergeCell ref="A35:A36"/>
  </mergeCells>
  <printOptions/>
  <pageMargins left="0.35433070866141736" right="0.35433070866141736" top="0.5905511811023623" bottom="0.5905511811023623" header="0" footer="0"/>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L80"/>
  <sheetViews>
    <sheetView showZeros="0" zoomScalePageLayoutView="0" workbookViewId="0" topLeftCell="A1">
      <selection activeCell="H5" sqref="H5"/>
    </sheetView>
  </sheetViews>
  <sheetFormatPr defaultColWidth="9.140625" defaultRowHeight="12.75"/>
  <cols>
    <col min="1" max="1" width="5.7109375" style="0" customWidth="1"/>
    <col min="2" max="2" width="3.14062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WTK-5</v>
      </c>
      <c r="B1" s="19"/>
      <c r="C1" s="4"/>
      <c r="D1" s="20" t="s">
        <v>17</v>
      </c>
      <c r="E1" s="13">
        <f>Tytuł!$C$14</f>
        <v>0</v>
      </c>
      <c r="F1" s="13"/>
      <c r="G1" s="4"/>
      <c r="H1" s="4"/>
      <c r="I1" s="4"/>
      <c r="J1" s="4"/>
      <c r="K1" s="4"/>
      <c r="L1" s="4"/>
    </row>
    <row r="2" spans="1:12" ht="12.75">
      <c r="A2" s="4"/>
      <c r="B2" s="4"/>
      <c r="C2" s="4"/>
      <c r="D2" s="20" t="s">
        <v>4</v>
      </c>
      <c r="E2" s="13" t="str">
        <f>Tytuł!$G$10</f>
        <v>Skrzaty</v>
      </c>
      <c r="F2" s="13"/>
      <c r="G2" s="4"/>
      <c r="H2" s="4"/>
      <c r="I2" s="4"/>
      <c r="J2" s="4"/>
      <c r="K2" s="4"/>
      <c r="L2" s="4"/>
    </row>
    <row r="3" spans="1:12" ht="12.75">
      <c r="A3" s="20"/>
      <c r="B3" s="20"/>
      <c r="C3" s="20"/>
      <c r="D3" s="20" t="s">
        <v>5</v>
      </c>
      <c r="E3" s="13" t="str">
        <f>Tytuł!$G$12</f>
        <v>Warszawa</v>
      </c>
      <c r="F3" s="13"/>
      <c r="G3" s="21"/>
      <c r="H3" s="4"/>
      <c r="I3" s="4"/>
      <c r="J3" s="4"/>
      <c r="K3" s="4"/>
      <c r="L3" s="4"/>
    </row>
    <row r="4" spans="1:12" ht="12.75">
      <c r="A4" s="20"/>
      <c r="B4" s="20"/>
      <c r="C4" s="193"/>
      <c r="D4" s="20" t="s">
        <v>6</v>
      </c>
      <c r="E4" s="13" t="str">
        <f>Tytuł!$G$14</f>
        <v>6-8.08.2014</v>
      </c>
      <c r="F4" s="13"/>
      <c r="G4" s="21"/>
      <c r="H4" s="4"/>
      <c r="I4" s="4"/>
      <c r="J4" s="4"/>
      <c r="K4" s="4"/>
      <c r="L4" s="4"/>
    </row>
    <row r="5" spans="1:12" ht="12.75">
      <c r="A5" s="4"/>
      <c r="B5" s="4"/>
      <c r="C5" s="193" t="s">
        <v>60</v>
      </c>
      <c r="D5" s="192"/>
      <c r="E5" s="4"/>
      <c r="F5" s="4"/>
      <c r="G5" s="4"/>
      <c r="H5" s="4"/>
      <c r="I5" s="4"/>
      <c r="J5" s="4"/>
      <c r="K5" s="4"/>
      <c r="L5" s="4"/>
    </row>
    <row r="6" spans="1:12" ht="15">
      <c r="A6" s="22" t="s">
        <v>54</v>
      </c>
      <c r="B6" s="22"/>
      <c r="C6" s="3"/>
      <c r="D6" s="64"/>
      <c r="E6" s="3"/>
      <c r="F6" s="3"/>
      <c r="G6" s="3"/>
      <c r="H6" s="3"/>
      <c r="I6" s="4"/>
      <c r="J6" s="4"/>
      <c r="K6" s="4"/>
      <c r="L6" s="4"/>
    </row>
    <row r="7" spans="1:12" ht="13.5" thickBot="1">
      <c r="A7" s="252" t="s">
        <v>52</v>
      </c>
      <c r="B7" s="4"/>
      <c r="C7" s="4"/>
      <c r="D7" s="4"/>
      <c r="E7" s="4"/>
      <c r="F7" s="4"/>
      <c r="G7" s="4"/>
      <c r="H7" s="4"/>
      <c r="I7" s="4"/>
      <c r="J7" s="4"/>
      <c r="K7" s="4"/>
      <c r="L7" s="4"/>
    </row>
    <row r="8" spans="1:12" ht="19.5" customHeight="1">
      <c r="A8" s="24" t="s">
        <v>55</v>
      </c>
      <c r="B8" s="194" t="s">
        <v>8</v>
      </c>
      <c r="C8" s="25" t="s">
        <v>9</v>
      </c>
      <c r="D8" s="25" t="s">
        <v>10</v>
      </c>
      <c r="E8" s="25" t="s">
        <v>11</v>
      </c>
      <c r="F8" s="25" t="s">
        <v>12</v>
      </c>
      <c r="G8" s="25" t="s">
        <v>13</v>
      </c>
      <c r="H8" s="26" t="s">
        <v>53</v>
      </c>
      <c r="I8" s="4"/>
      <c r="J8" s="4"/>
      <c r="K8" s="4"/>
      <c r="L8" s="4"/>
    </row>
    <row r="9" spans="1:12" ht="19.5" customHeight="1">
      <c r="A9" s="449">
        <v>1</v>
      </c>
      <c r="B9" s="195">
        <f>'4(D)'!L17</f>
        <v>0</v>
      </c>
      <c r="C9" s="27" t="e">
        <f>VLOOKUP(B9,'ListaTG(D)'!$A$10:$R$41,2)</f>
        <v>#N/A</v>
      </c>
      <c r="D9" s="27" t="e">
        <f>VLOOKUP(B9,'ListaTG(D)'!$A$10:$R$41,3)</f>
        <v>#N/A</v>
      </c>
      <c r="E9" s="27" t="e">
        <f>VLOOKUP(B9,'ListaTG(D)'!$A$10:$R$41,4)</f>
        <v>#N/A</v>
      </c>
      <c r="F9" s="31" t="e">
        <f>VLOOKUP(B9,'ListaTG(D)'!$A$10:$V$41,17)</f>
        <v>#N/A</v>
      </c>
      <c r="G9" s="191" t="e">
        <f>VLOOKUP(B9,'ListaTG(D)'!$A$10:$V$41,18)</f>
        <v>#N/A</v>
      </c>
      <c r="H9" s="258">
        <f>IF((D$5=1),"90",IF((D$5=2),"50",IF((D$5=3),"32",IF((D$5=4),"24",IF((D$5=5),"12","")))))</f>
      </c>
      <c r="I9" s="4"/>
      <c r="J9" s="4"/>
      <c r="K9" s="4"/>
      <c r="L9" s="4"/>
    </row>
    <row r="10" spans="1:12" ht="19.5" customHeight="1">
      <c r="A10" s="450"/>
      <c r="B10" s="196">
        <f>'4(D)'!L17</f>
        <v>0</v>
      </c>
      <c r="C10" s="27" t="e">
        <f>VLOOKUP(B10,'ListaTG(D)'!$A$10:$R$41,5)</f>
        <v>#N/A</v>
      </c>
      <c r="D10" s="27" t="e">
        <f>VLOOKUP(B10,'ListaTG(D)'!$A$10:$R$41,6)</f>
        <v>#N/A</v>
      </c>
      <c r="E10" s="27" t="e">
        <f>VLOOKUP(B10,'ListaTG(D)'!$A$10:$R$41,7)</f>
        <v>#N/A</v>
      </c>
      <c r="F10" s="31" t="e">
        <f>VLOOKUP(B10,'ListaTG(D)'!$A$10:$V$41,21)</f>
        <v>#N/A</v>
      </c>
      <c r="G10" s="191" t="e">
        <f>VLOOKUP(B10,'ListaTG(D)'!$A$10:$V$41,22)</f>
        <v>#N/A</v>
      </c>
      <c r="H10" s="258">
        <f>IF((D$5=1),"90",IF((D$5=2),"50",IF((D$5=3),"32",IF((D$5=4),"24",IF((D$5=5),"12","")))))</f>
      </c>
      <c r="I10" s="4"/>
      <c r="J10" s="4"/>
      <c r="K10" s="4"/>
      <c r="L10" s="4"/>
    </row>
    <row r="11" spans="1:12" ht="19.5" customHeight="1">
      <c r="A11" s="449" t="s">
        <v>63</v>
      </c>
      <c r="B11" s="196">
        <f>'4(D)'!M17</f>
      </c>
      <c r="C11" s="27" t="e">
        <f>VLOOKUP(B11,'ListaTG(D)'!$A$10:$R$41,2)</f>
        <v>#N/A</v>
      </c>
      <c r="D11" s="27" t="e">
        <f>VLOOKUP(B11,'ListaTG(D)'!$A$10:$R$41,3)</f>
        <v>#N/A</v>
      </c>
      <c r="E11" s="27" t="e">
        <f>VLOOKUP(B11,'ListaTG(D)'!$A$10:$R$41,4)</f>
        <v>#N/A</v>
      </c>
      <c r="F11" s="31" t="e">
        <f>VLOOKUP(B11,'ListaTG(D)'!$A$10:$V$41,17)</f>
        <v>#N/A</v>
      </c>
      <c r="G11" s="191" t="e">
        <f>VLOOKUP(B11,'ListaTG(D)'!$A$10:$V$41,18)</f>
        <v>#N/A</v>
      </c>
      <c r="H11" s="258">
        <f>IF((D$5=1),"60",IF((D$5=2),"32",IF((D$5=3),"24",IF((D$5=4),"18",IF((D$5=5),"10","")))))</f>
      </c>
      <c r="I11" s="4"/>
      <c r="J11" s="4"/>
      <c r="K11" s="4"/>
      <c r="L11" s="4"/>
    </row>
    <row r="12" spans="1:12" ht="19.5" customHeight="1">
      <c r="A12" s="451"/>
      <c r="B12" s="196">
        <f>'4(D)'!M17</f>
      </c>
      <c r="C12" s="27" t="e">
        <f>VLOOKUP(B12,'ListaTG(D)'!$A$10:$R$41,5)</f>
        <v>#N/A</v>
      </c>
      <c r="D12" s="27" t="e">
        <f>VLOOKUP(B12,'ListaTG(D)'!$A$10:$R$41,6)</f>
        <v>#N/A</v>
      </c>
      <c r="E12" s="27" t="e">
        <f>VLOOKUP(B12,'ListaTG(D)'!$A$10:$R$41,7)</f>
        <v>#N/A</v>
      </c>
      <c r="F12" s="31" t="e">
        <f>VLOOKUP(B12,'ListaTG(D)'!$A$10:$V$41,21)</f>
        <v>#N/A</v>
      </c>
      <c r="G12" s="191" t="e">
        <f>VLOOKUP(B12,'ListaTG(D)'!$A$10:$V$41,22)</f>
        <v>#N/A</v>
      </c>
      <c r="H12" s="258">
        <f>IF((D$5=1),"60",IF((D$5=2),"32",IF((D$5=3),"24",IF((D$5=4),"18",IF((D$5=5),"10","")))))</f>
      </c>
      <c r="I12" s="4"/>
      <c r="J12" s="4"/>
      <c r="K12" s="4"/>
      <c r="L12" s="4"/>
    </row>
    <row r="13" spans="1:12" ht="19.5" customHeight="1">
      <c r="A13" s="449" t="s">
        <v>56</v>
      </c>
      <c r="B13" s="195">
        <f>'4(D)'!K13</f>
        <v>0</v>
      </c>
      <c r="C13" s="27" t="e">
        <f>VLOOKUP(B13,'ListaTG(D)'!$A$10:$R$41,2)</f>
        <v>#N/A</v>
      </c>
      <c r="D13" s="27" t="e">
        <f>VLOOKUP(B13,'ListaTG(D)'!$A$10:$R$41,3)</f>
        <v>#N/A</v>
      </c>
      <c r="E13" s="27" t="e">
        <f>VLOOKUP(B13,'ListaTG(D)'!$A$10:$R$41,4)</f>
        <v>#N/A</v>
      </c>
      <c r="F13" s="31" t="e">
        <f>VLOOKUP(B13,'ListaTG(D)'!$A$10:$V$41,17)</f>
        <v>#N/A</v>
      </c>
      <c r="G13" s="191" t="e">
        <f>VLOOKUP(B13,'ListaTG(D)'!$A$10:$V$41,18)</f>
        <v>#N/A</v>
      </c>
      <c r="H13" s="258">
        <f>IF((D$5=1),"1",IF((D$5=2),"1",IF((D$5=3),"1",IF((D$5=4),"1",IF((D$5=5),"1","")))))</f>
      </c>
      <c r="I13" s="4"/>
      <c r="J13" s="4"/>
      <c r="K13" s="4"/>
      <c r="L13" s="4"/>
    </row>
    <row r="14" spans="1:12" ht="19.5" customHeight="1">
      <c r="A14" s="452"/>
      <c r="B14" s="196">
        <f>'4(D)'!K13</f>
        <v>0</v>
      </c>
      <c r="C14" s="27" t="e">
        <f>VLOOKUP(B14,'ListaTG(D)'!$A$10:$R$41,5)</f>
        <v>#N/A</v>
      </c>
      <c r="D14" s="27" t="e">
        <f>VLOOKUP(B14,'ListaTG(D)'!$A$10:$R$41,6)</f>
        <v>#N/A</v>
      </c>
      <c r="E14" s="27" t="e">
        <f>VLOOKUP(B14,'ListaTG(D)'!$A$10:$R$41,7)</f>
        <v>#N/A</v>
      </c>
      <c r="F14" s="31" t="e">
        <f>VLOOKUP(B14,'ListaTG(D)'!$A$10:$V$41,21)</f>
        <v>#N/A</v>
      </c>
      <c r="G14" s="191" t="e">
        <f>VLOOKUP(B14,'ListaTG(D)'!$A$10:$V$41,22)</f>
        <v>#N/A</v>
      </c>
      <c r="H14" s="258">
        <f>IF((D$5=1),"1",IF((D$5=2),"1",IF((D$5=3),"1",IF((D$5=4),"1",IF((D$5=5),"1","")))))</f>
      </c>
      <c r="I14" s="4"/>
      <c r="J14" s="4"/>
      <c r="K14" s="4"/>
      <c r="L14" s="4"/>
    </row>
    <row r="15" spans="1:12" ht="19.5" customHeight="1">
      <c r="A15" s="453"/>
      <c r="B15" s="196">
        <f>'4(D)'!K21</f>
      </c>
      <c r="C15" s="27" t="e">
        <f>VLOOKUP(B15,'ListaTG(D)'!$A$10:$R$41,2)</f>
        <v>#N/A</v>
      </c>
      <c r="D15" s="27" t="e">
        <f>VLOOKUP(B15,'ListaTG(D)'!$A$10:$R$41,3)</f>
        <v>#N/A</v>
      </c>
      <c r="E15" s="27" t="e">
        <f>VLOOKUP(B15,'ListaTG(D)'!$A$10:$R$41,4)</f>
        <v>#N/A</v>
      </c>
      <c r="F15" s="31" t="e">
        <f>VLOOKUP(B15,'ListaTG(D)'!$A$10:$V$41,17)</f>
        <v>#N/A</v>
      </c>
      <c r="G15" s="191" t="e">
        <f>VLOOKUP(B15,'ListaTG(D)'!$A$10:$V$41,18)</f>
        <v>#N/A</v>
      </c>
      <c r="H15" s="258">
        <f>IF((D$5=1),"1",IF((D$5=2),"1",IF((D$5=3),"1",IF((D$5=4),"1",IF((D$5=5),"1","")))))</f>
      </c>
      <c r="I15" s="4"/>
      <c r="J15" s="4"/>
      <c r="K15" s="4"/>
      <c r="L15" s="4"/>
    </row>
    <row r="16" spans="1:12" ht="19.5" customHeight="1" thickBot="1">
      <c r="A16" s="452"/>
      <c r="B16" s="197">
        <f>'4(D)'!K21</f>
      </c>
      <c r="C16" s="234" t="e">
        <f>VLOOKUP(B16,'ListaTG(D)'!$A$10:$R$41,5)</f>
        <v>#N/A</v>
      </c>
      <c r="D16" s="234" t="e">
        <f>VLOOKUP(B16,'ListaTG(D)'!$A$10:$R$41,6)</f>
        <v>#N/A</v>
      </c>
      <c r="E16" s="234" t="e">
        <f>VLOOKUP(B16,'ListaTG(D)'!$A$10:$R$41,7)</f>
        <v>#N/A</v>
      </c>
      <c r="F16" s="235" t="e">
        <f>VLOOKUP(B16,'ListaTG(D)'!$A$10:$V$41,21)</f>
        <v>#N/A</v>
      </c>
      <c r="G16" s="236" t="e">
        <f>VLOOKUP(B16,'ListaTG(D)'!$A$10:$V$41,22)</f>
        <v>#N/A</v>
      </c>
      <c r="H16" s="258">
        <f>IF((D$5=1),"1",IF((D$5=2),"1",IF((D$5=3),"1",IF((D$5=4),"1",IF((D$5=5),"1","")))))</f>
      </c>
      <c r="I16" s="4"/>
      <c r="J16" s="4"/>
      <c r="K16" s="4"/>
      <c r="L16" s="4"/>
    </row>
    <row r="17" spans="1:12" ht="19.5" customHeight="1">
      <c r="A17" s="462"/>
      <c r="B17" s="237"/>
      <c r="C17" s="185"/>
      <c r="D17" s="185"/>
      <c r="E17" s="185"/>
      <c r="F17" s="184"/>
      <c r="G17" s="188"/>
      <c r="H17" s="184"/>
      <c r="I17" s="4"/>
      <c r="J17" s="4"/>
      <c r="K17" s="4"/>
      <c r="L17" s="4"/>
    </row>
    <row r="18" spans="1:12" ht="19.5" customHeight="1">
      <c r="A18" s="460"/>
      <c r="B18" s="228"/>
      <c r="C18" s="179"/>
      <c r="D18" s="179"/>
      <c r="E18" s="179"/>
      <c r="F18" s="173"/>
      <c r="G18" s="182"/>
      <c r="H18" s="173"/>
      <c r="I18" s="4"/>
      <c r="J18" s="4"/>
      <c r="K18" s="4"/>
      <c r="L18" s="4"/>
    </row>
    <row r="19" spans="1:12" ht="19.5" customHeight="1">
      <c r="A19" s="460"/>
      <c r="B19" s="228"/>
      <c r="C19" s="179"/>
      <c r="D19" s="179"/>
      <c r="E19" s="179"/>
      <c r="F19" s="173"/>
      <c r="G19" s="182"/>
      <c r="H19" s="173"/>
      <c r="I19" s="4"/>
      <c r="J19" s="4"/>
      <c r="K19" s="4"/>
      <c r="L19" s="4"/>
    </row>
    <row r="20" spans="1:12" ht="19.5" customHeight="1">
      <c r="A20" s="460"/>
      <c r="B20" s="228"/>
      <c r="C20" s="179"/>
      <c r="D20" s="179"/>
      <c r="E20" s="179"/>
      <c r="F20" s="173"/>
      <c r="G20" s="182"/>
      <c r="H20" s="173"/>
      <c r="I20" s="4"/>
      <c r="J20" s="4"/>
      <c r="K20" s="4"/>
      <c r="L20" s="4"/>
    </row>
    <row r="21" spans="1:12" ht="19.5" customHeight="1">
      <c r="A21" s="460"/>
      <c r="B21" s="228"/>
      <c r="C21" s="179"/>
      <c r="D21" s="179"/>
      <c r="E21" s="179"/>
      <c r="F21" s="173"/>
      <c r="G21" s="182"/>
      <c r="H21" s="173"/>
      <c r="I21" s="4"/>
      <c r="J21" s="4"/>
      <c r="K21" s="4"/>
      <c r="L21" s="4"/>
    </row>
    <row r="22" spans="1:12" ht="19.5" customHeight="1">
      <c r="A22" s="460"/>
      <c r="B22" s="228"/>
      <c r="C22" s="179"/>
      <c r="D22" s="179"/>
      <c r="E22" s="179"/>
      <c r="F22" s="173"/>
      <c r="G22" s="182"/>
      <c r="H22" s="173"/>
      <c r="I22" s="4"/>
      <c r="J22" s="4"/>
      <c r="K22" s="4"/>
      <c r="L22" s="4"/>
    </row>
    <row r="23" spans="1:12" ht="19.5" customHeight="1">
      <c r="A23" s="460"/>
      <c r="B23" s="228"/>
      <c r="C23" s="179"/>
      <c r="D23" s="179"/>
      <c r="E23" s="179"/>
      <c r="F23" s="173"/>
      <c r="G23" s="182"/>
      <c r="H23" s="173"/>
      <c r="I23" s="4"/>
      <c r="J23" s="4"/>
      <c r="K23" s="4"/>
      <c r="L23" s="4"/>
    </row>
    <row r="24" spans="1:12" ht="19.5" customHeight="1">
      <c r="A24" s="460"/>
      <c r="B24" s="228"/>
      <c r="C24" s="179"/>
      <c r="D24" s="179"/>
      <c r="E24" s="179"/>
      <c r="F24" s="173"/>
      <c r="G24" s="182"/>
      <c r="H24" s="173"/>
      <c r="I24" s="4"/>
      <c r="J24" s="4"/>
      <c r="K24" s="4"/>
      <c r="L24" s="4"/>
    </row>
    <row r="25" spans="1:12" ht="19.5" customHeight="1">
      <c r="A25" s="460"/>
      <c r="B25" s="228"/>
      <c r="C25" s="179"/>
      <c r="D25" s="179"/>
      <c r="E25" s="179"/>
      <c r="F25" s="173"/>
      <c r="G25" s="182"/>
      <c r="H25" s="173"/>
      <c r="I25" s="4"/>
      <c r="J25" s="4"/>
      <c r="K25" s="4"/>
      <c r="L25" s="4"/>
    </row>
    <row r="26" spans="1:12" ht="19.5" customHeight="1">
      <c r="A26" s="459"/>
      <c r="B26" s="228"/>
      <c r="C26" s="179"/>
      <c r="D26" s="179"/>
      <c r="E26" s="179"/>
      <c r="F26" s="173"/>
      <c r="G26" s="182"/>
      <c r="H26" s="173"/>
      <c r="I26" s="4"/>
      <c r="J26" s="4"/>
      <c r="K26" s="4"/>
      <c r="L26" s="4"/>
    </row>
    <row r="27" spans="1:12" ht="19.5" customHeight="1">
      <c r="A27" s="458"/>
      <c r="B27" s="228"/>
      <c r="C27" s="179"/>
      <c r="D27" s="179"/>
      <c r="E27" s="179"/>
      <c r="F27" s="173"/>
      <c r="G27" s="182"/>
      <c r="H27" s="173"/>
      <c r="I27" s="4"/>
      <c r="J27" s="4"/>
      <c r="K27" s="4"/>
      <c r="L27" s="4"/>
    </row>
    <row r="28" spans="1:12" ht="19.5" customHeight="1">
      <c r="A28" s="458"/>
      <c r="B28" s="228"/>
      <c r="C28" s="179"/>
      <c r="D28" s="179"/>
      <c r="E28" s="179"/>
      <c r="F28" s="173"/>
      <c r="G28" s="182"/>
      <c r="H28" s="173"/>
      <c r="I28" s="4"/>
      <c r="J28" s="4"/>
      <c r="K28" s="4"/>
      <c r="L28" s="4"/>
    </row>
    <row r="29" spans="1:12" ht="19.5" customHeight="1">
      <c r="A29" s="458"/>
      <c r="B29" s="228"/>
      <c r="C29" s="179"/>
      <c r="D29" s="179"/>
      <c r="E29" s="179"/>
      <c r="F29" s="173"/>
      <c r="G29" s="182"/>
      <c r="H29" s="173"/>
      <c r="I29" s="4"/>
      <c r="J29" s="4"/>
      <c r="K29" s="4"/>
      <c r="L29" s="4"/>
    </row>
    <row r="30" spans="1:12" ht="19.5" customHeight="1">
      <c r="A30" s="458"/>
      <c r="B30" s="228"/>
      <c r="C30" s="179"/>
      <c r="D30" s="179"/>
      <c r="E30" s="179"/>
      <c r="F30" s="173"/>
      <c r="G30" s="182"/>
      <c r="H30" s="173"/>
      <c r="I30" s="4"/>
      <c r="J30" s="4"/>
      <c r="K30" s="4"/>
      <c r="L30" s="4"/>
    </row>
    <row r="31" spans="1:12" ht="19.5" customHeight="1">
      <c r="A31" s="458"/>
      <c r="B31" s="228"/>
      <c r="C31" s="179"/>
      <c r="D31" s="179"/>
      <c r="E31" s="179"/>
      <c r="F31" s="173"/>
      <c r="G31" s="182"/>
      <c r="H31" s="173"/>
      <c r="I31" s="4"/>
      <c r="J31" s="4"/>
      <c r="K31" s="4"/>
      <c r="L31" s="4"/>
    </row>
    <row r="32" spans="1:12" ht="19.5" customHeight="1">
      <c r="A32" s="458"/>
      <c r="B32" s="228"/>
      <c r="C32" s="179"/>
      <c r="D32" s="179"/>
      <c r="E32" s="179"/>
      <c r="F32" s="173"/>
      <c r="G32" s="182"/>
      <c r="H32" s="173"/>
      <c r="I32" s="4"/>
      <c r="J32" s="4"/>
      <c r="K32" s="4"/>
      <c r="L32" s="4"/>
    </row>
    <row r="33" spans="1:12" ht="19.5" customHeight="1">
      <c r="A33" s="458"/>
      <c r="B33" s="228"/>
      <c r="C33" s="179"/>
      <c r="D33" s="179"/>
      <c r="E33" s="179"/>
      <c r="F33" s="173"/>
      <c r="G33" s="182"/>
      <c r="H33" s="173"/>
      <c r="I33" s="4"/>
      <c r="J33" s="4"/>
      <c r="K33" s="4"/>
      <c r="L33" s="4"/>
    </row>
    <row r="34" spans="1:12" ht="19.5" customHeight="1">
      <c r="A34" s="458"/>
      <c r="B34" s="228"/>
      <c r="C34" s="179"/>
      <c r="D34" s="179"/>
      <c r="E34" s="179"/>
      <c r="F34" s="173"/>
      <c r="G34" s="182"/>
      <c r="H34" s="173"/>
      <c r="I34" s="4"/>
      <c r="J34" s="4"/>
      <c r="K34" s="4"/>
      <c r="L34" s="4"/>
    </row>
    <row r="35" spans="1:12" ht="19.5" customHeight="1">
      <c r="A35" s="458"/>
      <c r="B35" s="228"/>
      <c r="C35" s="179"/>
      <c r="D35" s="179"/>
      <c r="E35" s="179"/>
      <c r="F35" s="173"/>
      <c r="G35" s="182"/>
      <c r="H35" s="173"/>
      <c r="I35" s="4"/>
      <c r="J35" s="4"/>
      <c r="K35" s="4"/>
      <c r="L35" s="4"/>
    </row>
    <row r="36" spans="1:12" ht="19.5" customHeight="1">
      <c r="A36" s="458"/>
      <c r="B36" s="228"/>
      <c r="C36" s="179"/>
      <c r="D36" s="179"/>
      <c r="E36" s="179"/>
      <c r="F36" s="173"/>
      <c r="G36" s="182"/>
      <c r="H36" s="173"/>
      <c r="I36" s="4"/>
      <c r="J36" s="4"/>
      <c r="K36" s="4"/>
      <c r="L36" s="4"/>
    </row>
    <row r="37" spans="1:12" ht="19.5" customHeight="1">
      <c r="A37" s="458"/>
      <c r="B37" s="228"/>
      <c r="C37" s="179"/>
      <c r="D37" s="179"/>
      <c r="E37" s="179"/>
      <c r="F37" s="173"/>
      <c r="G37" s="182"/>
      <c r="H37" s="173"/>
      <c r="I37" s="4"/>
      <c r="J37" s="4"/>
      <c r="K37" s="4"/>
      <c r="L37" s="4"/>
    </row>
    <row r="38" spans="1:12" ht="19.5" customHeight="1">
      <c r="A38" s="458"/>
      <c r="B38" s="228"/>
      <c r="C38" s="179"/>
      <c r="D38" s="179"/>
      <c r="E38" s="179"/>
      <c r="F38" s="173"/>
      <c r="G38" s="182"/>
      <c r="H38" s="173"/>
      <c r="I38" s="4"/>
      <c r="J38" s="4"/>
      <c r="K38" s="4"/>
      <c r="L38" s="4"/>
    </row>
    <row r="39" spans="1:12" ht="19.5" customHeight="1">
      <c r="A39" s="458"/>
      <c r="B39" s="228"/>
      <c r="C39" s="179"/>
      <c r="D39" s="179"/>
      <c r="E39" s="179"/>
      <c r="F39" s="173"/>
      <c r="G39" s="182"/>
      <c r="H39" s="173"/>
      <c r="I39" s="4"/>
      <c r="J39" s="4"/>
      <c r="K39" s="4"/>
      <c r="L39" s="4"/>
    </row>
    <row r="40" spans="1:12" ht="19.5" customHeight="1">
      <c r="A40" s="459"/>
      <c r="B40" s="228"/>
      <c r="C40" s="179"/>
      <c r="D40" s="179"/>
      <c r="E40" s="179"/>
      <c r="F40" s="173"/>
      <c r="G40" s="182"/>
      <c r="H40" s="173"/>
      <c r="I40" s="4"/>
      <c r="J40" s="4"/>
      <c r="K40" s="4"/>
      <c r="L40" s="4"/>
    </row>
    <row r="41" spans="1:12" ht="19.5" customHeight="1">
      <c r="A41" s="173"/>
      <c r="B41" s="173"/>
      <c r="C41" s="179"/>
      <c r="D41" s="179"/>
      <c r="E41" s="180"/>
      <c r="F41" s="181"/>
      <c r="G41" s="182"/>
      <c r="H41" s="173"/>
      <c r="I41" s="7"/>
      <c r="J41" s="7"/>
      <c r="K41" s="7"/>
      <c r="L41" s="7"/>
    </row>
    <row r="42" spans="1:12" ht="19.5" customHeight="1">
      <c r="A42" s="173"/>
      <c r="B42" s="173"/>
      <c r="C42" s="179"/>
      <c r="D42" s="179"/>
      <c r="E42" s="180"/>
      <c r="F42" s="181"/>
      <c r="G42" s="182"/>
      <c r="H42" s="173"/>
      <c r="I42" s="7"/>
      <c r="J42" s="7"/>
      <c r="K42" s="7"/>
      <c r="L42" s="7"/>
    </row>
    <row r="43" spans="1:12" ht="19.5" customHeight="1">
      <c r="A43" s="173"/>
      <c r="B43" s="173"/>
      <c r="C43" s="179"/>
      <c r="D43" s="179"/>
      <c r="E43" s="179"/>
      <c r="F43" s="181"/>
      <c r="G43" s="182"/>
      <c r="H43" s="173"/>
      <c r="I43" s="7"/>
      <c r="J43" s="7"/>
      <c r="K43" s="7"/>
      <c r="L43" s="7"/>
    </row>
    <row r="44" spans="1:12" ht="19.5" customHeight="1">
      <c r="A44" s="173"/>
      <c r="B44" s="173"/>
      <c r="C44" s="179"/>
      <c r="D44" s="179"/>
      <c r="E44" s="179"/>
      <c r="F44" s="173"/>
      <c r="G44" s="182"/>
      <c r="H44" s="173"/>
      <c r="I44" s="7"/>
      <c r="J44" s="7"/>
      <c r="K44" s="7"/>
      <c r="L44" s="7"/>
    </row>
    <row r="45" spans="1:12" ht="19.5" customHeight="1">
      <c r="A45" s="173"/>
      <c r="B45" s="173"/>
      <c r="C45" s="179"/>
      <c r="D45" s="179"/>
      <c r="E45" s="180"/>
      <c r="F45" s="173"/>
      <c r="G45" s="182"/>
      <c r="H45" s="173"/>
      <c r="I45" s="7"/>
      <c r="J45" s="7"/>
      <c r="K45" s="7"/>
      <c r="L45" s="7"/>
    </row>
    <row r="46" spans="1:12" ht="19.5" customHeight="1">
      <c r="A46" s="173"/>
      <c r="B46" s="173"/>
      <c r="C46" s="179"/>
      <c r="D46" s="179"/>
      <c r="E46" s="180"/>
      <c r="F46" s="181"/>
      <c r="G46" s="182"/>
      <c r="H46" s="173"/>
      <c r="I46" s="7"/>
      <c r="J46" s="7"/>
      <c r="K46" s="7"/>
      <c r="L46" s="7"/>
    </row>
    <row r="47" spans="1:12" ht="19.5" customHeight="1">
      <c r="A47" s="173"/>
      <c r="B47" s="173"/>
      <c r="C47" s="179"/>
      <c r="D47" s="179"/>
      <c r="E47" s="180"/>
      <c r="F47" s="181"/>
      <c r="G47" s="182"/>
      <c r="H47" s="173"/>
      <c r="I47" s="7"/>
      <c r="J47" s="7"/>
      <c r="K47" s="7"/>
      <c r="L47" s="7"/>
    </row>
    <row r="48" spans="1:12" ht="19.5" customHeight="1">
      <c r="A48" s="173"/>
      <c r="B48" s="173"/>
      <c r="C48" s="179"/>
      <c r="D48" s="179"/>
      <c r="E48" s="180"/>
      <c r="F48" s="181"/>
      <c r="G48" s="182"/>
      <c r="H48" s="173"/>
      <c r="I48" s="7"/>
      <c r="J48" s="7"/>
      <c r="K48" s="7"/>
      <c r="L48" s="7"/>
    </row>
    <row r="49" spans="1:12" ht="19.5" customHeight="1">
      <c r="A49" s="173"/>
      <c r="B49" s="173"/>
      <c r="C49" s="179"/>
      <c r="D49" s="179"/>
      <c r="E49" s="180"/>
      <c r="F49" s="173"/>
      <c r="G49" s="182"/>
      <c r="H49" s="173"/>
      <c r="I49" s="7"/>
      <c r="J49" s="7"/>
      <c r="K49" s="7"/>
      <c r="L49" s="7"/>
    </row>
    <row r="50" spans="1:12" ht="19.5" customHeight="1">
      <c r="A50" s="173"/>
      <c r="B50" s="173"/>
      <c r="C50" s="179"/>
      <c r="D50" s="179"/>
      <c r="E50" s="180"/>
      <c r="F50" s="173"/>
      <c r="G50" s="182"/>
      <c r="H50" s="173"/>
      <c r="I50" s="7"/>
      <c r="J50" s="7"/>
      <c r="K50" s="7"/>
      <c r="L50" s="7"/>
    </row>
    <row r="51" spans="1:12" ht="19.5" customHeight="1">
      <c r="A51" s="173"/>
      <c r="B51" s="173"/>
      <c r="C51" s="179"/>
      <c r="D51" s="179"/>
      <c r="E51" s="179"/>
      <c r="F51" s="181"/>
      <c r="G51" s="182"/>
      <c r="H51" s="173"/>
      <c r="I51" s="7"/>
      <c r="J51" s="7"/>
      <c r="K51" s="7"/>
      <c r="L51" s="7"/>
    </row>
    <row r="52" spans="1:12" ht="19.5" customHeight="1">
      <c r="A52" s="173"/>
      <c r="B52" s="173"/>
      <c r="C52" s="179"/>
      <c r="D52" s="179"/>
      <c r="E52" s="180"/>
      <c r="F52" s="173"/>
      <c r="G52" s="182"/>
      <c r="H52" s="173"/>
      <c r="I52" s="7"/>
      <c r="J52" s="7"/>
      <c r="K52" s="7"/>
      <c r="L52" s="7"/>
    </row>
    <row r="53" spans="1:12" ht="19.5" customHeight="1">
      <c r="A53" s="173"/>
      <c r="B53" s="173"/>
      <c r="C53" s="179"/>
      <c r="D53" s="179"/>
      <c r="E53" s="180"/>
      <c r="F53" s="181"/>
      <c r="G53" s="182"/>
      <c r="H53" s="173"/>
      <c r="I53" s="7"/>
      <c r="J53" s="7"/>
      <c r="K53" s="7"/>
      <c r="L53" s="7"/>
    </row>
    <row r="54" spans="1:12" ht="19.5" customHeight="1">
      <c r="A54" s="173"/>
      <c r="B54" s="173"/>
      <c r="C54" s="179"/>
      <c r="D54" s="179"/>
      <c r="E54" s="180"/>
      <c r="F54" s="173"/>
      <c r="G54" s="182"/>
      <c r="H54" s="173"/>
      <c r="I54" s="7"/>
      <c r="J54" s="7"/>
      <c r="K54" s="7"/>
      <c r="L54" s="7"/>
    </row>
    <row r="55" spans="1:12" ht="19.5" customHeight="1">
      <c r="A55" s="173"/>
      <c r="B55" s="173"/>
      <c r="C55" s="179"/>
      <c r="D55" s="179"/>
      <c r="E55" s="180"/>
      <c r="F55" s="173"/>
      <c r="G55" s="182"/>
      <c r="H55" s="173"/>
      <c r="I55" s="7"/>
      <c r="J55" s="7"/>
      <c r="K55" s="7"/>
      <c r="L55" s="7"/>
    </row>
    <row r="56" spans="1:12" ht="19.5" customHeight="1">
      <c r="A56" s="173"/>
      <c r="B56" s="173"/>
      <c r="C56" s="179"/>
      <c r="D56" s="179"/>
      <c r="E56" s="180"/>
      <c r="F56" s="181"/>
      <c r="G56" s="182"/>
      <c r="H56" s="173"/>
      <c r="I56" s="7"/>
      <c r="J56" s="7"/>
      <c r="K56" s="7"/>
      <c r="L56" s="7"/>
    </row>
    <row r="57" spans="1:12" ht="19.5" customHeight="1">
      <c r="A57" s="173"/>
      <c r="B57" s="173"/>
      <c r="C57" s="179"/>
      <c r="D57" s="179"/>
      <c r="E57" s="180"/>
      <c r="F57" s="181"/>
      <c r="G57" s="182"/>
      <c r="H57" s="173"/>
      <c r="I57" s="7"/>
      <c r="J57" s="7"/>
      <c r="K57" s="7"/>
      <c r="L57" s="7"/>
    </row>
    <row r="58" spans="1:12" ht="19.5" customHeight="1">
      <c r="A58" s="173"/>
      <c r="B58" s="173"/>
      <c r="C58" s="179"/>
      <c r="D58" s="179"/>
      <c r="E58" s="179"/>
      <c r="F58" s="181"/>
      <c r="G58" s="182"/>
      <c r="H58" s="173"/>
      <c r="I58" s="7"/>
      <c r="J58" s="7"/>
      <c r="K58" s="7"/>
      <c r="L58" s="7"/>
    </row>
    <row r="59" spans="1:12" ht="19.5" customHeight="1">
      <c r="A59" s="173"/>
      <c r="B59" s="173"/>
      <c r="C59" s="179"/>
      <c r="D59" s="179"/>
      <c r="E59" s="180"/>
      <c r="F59" s="181"/>
      <c r="G59" s="182"/>
      <c r="H59" s="173"/>
      <c r="I59" s="7"/>
      <c r="J59" s="7"/>
      <c r="K59" s="7"/>
      <c r="L59" s="7"/>
    </row>
    <row r="60" spans="1:12" ht="19.5" customHeight="1">
      <c r="A60" s="173"/>
      <c r="B60" s="173"/>
      <c r="C60" s="179"/>
      <c r="D60" s="179"/>
      <c r="E60" s="180"/>
      <c r="F60" s="173"/>
      <c r="G60" s="182"/>
      <c r="H60" s="173"/>
      <c r="I60" s="7"/>
      <c r="J60" s="7"/>
      <c r="K60" s="7"/>
      <c r="L60" s="7"/>
    </row>
    <row r="61" spans="1:12" ht="19.5" customHeight="1">
      <c r="A61" s="173"/>
      <c r="B61" s="173"/>
      <c r="C61" s="179"/>
      <c r="D61" s="179"/>
      <c r="E61" s="180"/>
      <c r="F61" s="173"/>
      <c r="G61" s="182"/>
      <c r="H61" s="173"/>
      <c r="I61" s="7"/>
      <c r="J61" s="7"/>
      <c r="K61" s="7"/>
      <c r="L61" s="7"/>
    </row>
    <row r="62" spans="1:12" ht="19.5" customHeight="1">
      <c r="A62" s="173"/>
      <c r="B62" s="173"/>
      <c r="C62" s="179"/>
      <c r="D62" s="179"/>
      <c r="E62" s="183"/>
      <c r="F62" s="173"/>
      <c r="G62" s="182"/>
      <c r="H62" s="173"/>
      <c r="I62" s="7"/>
      <c r="J62" s="7"/>
      <c r="K62" s="7"/>
      <c r="L62" s="7"/>
    </row>
    <row r="63" spans="1:12" ht="19.5" customHeight="1">
      <c r="A63" s="173"/>
      <c r="B63" s="173"/>
      <c r="C63" s="179"/>
      <c r="D63" s="179"/>
      <c r="E63" s="179"/>
      <c r="F63" s="181"/>
      <c r="G63" s="182"/>
      <c r="H63" s="173"/>
      <c r="I63" s="7"/>
      <c r="J63" s="7"/>
      <c r="K63" s="7"/>
      <c r="L63" s="7"/>
    </row>
    <row r="64" spans="1:12" ht="19.5" customHeight="1">
      <c r="A64" s="173"/>
      <c r="B64" s="173"/>
      <c r="C64" s="179"/>
      <c r="D64" s="179"/>
      <c r="E64" s="179"/>
      <c r="F64" s="181"/>
      <c r="G64" s="182"/>
      <c r="H64" s="173"/>
      <c r="I64" s="7"/>
      <c r="J64" s="7"/>
      <c r="K64" s="7"/>
      <c r="L64" s="7"/>
    </row>
    <row r="65" spans="1:12" ht="19.5" customHeight="1">
      <c r="A65" s="173"/>
      <c r="B65" s="173"/>
      <c r="C65" s="179"/>
      <c r="D65" s="179"/>
      <c r="E65" s="180"/>
      <c r="F65" s="173"/>
      <c r="G65" s="182"/>
      <c r="H65" s="173"/>
      <c r="I65" s="7"/>
      <c r="J65" s="7"/>
      <c r="K65" s="7"/>
      <c r="L65" s="7"/>
    </row>
    <row r="66" spans="1:12" ht="19.5" customHeight="1">
      <c r="A66" s="173"/>
      <c r="B66" s="173"/>
      <c r="C66" s="179"/>
      <c r="D66" s="179"/>
      <c r="E66" s="179"/>
      <c r="F66" s="181"/>
      <c r="G66" s="182"/>
      <c r="H66" s="173"/>
      <c r="I66" s="7"/>
      <c r="J66" s="7"/>
      <c r="K66" s="7"/>
      <c r="L66" s="7"/>
    </row>
    <row r="67" spans="1:12" ht="19.5" customHeight="1">
      <c r="A67" s="173"/>
      <c r="B67" s="173"/>
      <c r="C67" s="179"/>
      <c r="D67" s="179"/>
      <c r="E67" s="180"/>
      <c r="F67" s="173"/>
      <c r="G67" s="182"/>
      <c r="H67" s="173"/>
      <c r="I67" s="7"/>
      <c r="J67" s="7"/>
      <c r="K67" s="7"/>
      <c r="L67" s="7"/>
    </row>
    <row r="68" spans="1:12" ht="19.5" customHeight="1">
      <c r="A68" s="173"/>
      <c r="B68" s="173"/>
      <c r="C68" s="179"/>
      <c r="D68" s="179"/>
      <c r="E68" s="180"/>
      <c r="F68" s="173"/>
      <c r="G68" s="182"/>
      <c r="H68" s="173"/>
      <c r="I68" s="7"/>
      <c r="J68" s="7"/>
      <c r="K68" s="7"/>
      <c r="L68" s="7"/>
    </row>
    <row r="69" spans="1:12" ht="19.5" customHeight="1">
      <c r="A69" s="173"/>
      <c r="B69" s="173"/>
      <c r="C69" s="179"/>
      <c r="D69" s="179"/>
      <c r="E69" s="179"/>
      <c r="F69" s="181"/>
      <c r="G69" s="182"/>
      <c r="H69" s="173"/>
      <c r="I69" s="7"/>
      <c r="J69" s="7"/>
      <c r="K69" s="7"/>
      <c r="L69" s="7"/>
    </row>
    <row r="70" spans="1:12" ht="19.5" customHeight="1">
      <c r="A70" s="173"/>
      <c r="B70" s="173"/>
      <c r="C70" s="179"/>
      <c r="D70" s="179"/>
      <c r="E70" s="179"/>
      <c r="F70" s="181"/>
      <c r="G70" s="182"/>
      <c r="H70" s="173"/>
      <c r="I70" s="7"/>
      <c r="J70" s="7"/>
      <c r="K70" s="7"/>
      <c r="L70" s="7"/>
    </row>
    <row r="71" spans="1:12" ht="19.5" customHeight="1">
      <c r="A71" s="173"/>
      <c r="B71" s="173"/>
      <c r="C71" s="179"/>
      <c r="D71" s="179"/>
      <c r="E71" s="180"/>
      <c r="F71" s="181"/>
      <c r="G71" s="182"/>
      <c r="H71" s="173"/>
      <c r="I71" s="7"/>
      <c r="J71" s="7"/>
      <c r="K71" s="7"/>
      <c r="L71" s="7"/>
    </row>
    <row r="72" spans="1:12" ht="19.5" customHeight="1">
      <c r="A72" s="173"/>
      <c r="B72" s="173"/>
      <c r="C72" s="179"/>
      <c r="D72" s="179"/>
      <c r="E72" s="180"/>
      <c r="F72" s="181"/>
      <c r="G72" s="182"/>
      <c r="H72" s="173"/>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sheetProtection/>
  <mergeCells count="16">
    <mergeCell ref="A33:A34"/>
    <mergeCell ref="A35:A36"/>
    <mergeCell ref="A25:A26"/>
    <mergeCell ref="A27:A28"/>
    <mergeCell ref="A29:A30"/>
    <mergeCell ref="A31:A32"/>
    <mergeCell ref="A37:A38"/>
    <mergeCell ref="A39:A40"/>
    <mergeCell ref="A9:A10"/>
    <mergeCell ref="A11:A12"/>
    <mergeCell ref="A13:A14"/>
    <mergeCell ref="A15:A16"/>
    <mergeCell ref="A17:A18"/>
    <mergeCell ref="A19:A20"/>
    <mergeCell ref="A21:A22"/>
    <mergeCell ref="A23:A24"/>
  </mergeCells>
  <printOptions/>
  <pageMargins left="0.35433070866141736" right="0.35433070866141736" top="0.5905511811023623" bottom="0.5905511811023623" header="0" footer="0"/>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1:M75"/>
  <sheetViews>
    <sheetView showZeros="0" zoomScalePageLayoutView="0" workbookViewId="0" topLeftCell="A1">
      <selection activeCell="G3" sqref="G3"/>
    </sheetView>
  </sheetViews>
  <sheetFormatPr defaultColWidth="9.140625" defaultRowHeight="12.75"/>
  <cols>
    <col min="1" max="1" width="8.7109375" style="323" customWidth="1"/>
    <col min="2" max="2" width="20.7109375" style="323" customWidth="1"/>
    <col min="3" max="4" width="15.7109375" style="323" customWidth="1"/>
    <col min="5" max="5" width="6.7109375" style="323" customWidth="1"/>
    <col min="6" max="6" width="16.7109375" style="323" customWidth="1"/>
    <col min="7" max="7" width="8.7109375" style="323" customWidth="1"/>
    <col min="8" max="9" width="1.7109375" style="323" customWidth="1"/>
    <col min="10" max="16384" width="9.140625" style="323" customWidth="1"/>
  </cols>
  <sheetData>
    <row r="1" spans="1:13" ht="19.5" customHeight="1">
      <c r="A1" s="317" t="str">
        <f>Tytuł!C10</f>
        <v>WTK-5</v>
      </c>
      <c r="B1" s="318"/>
      <c r="C1" s="20" t="s">
        <v>17</v>
      </c>
      <c r="D1" s="319">
        <f>Tytuł!$C14</f>
        <v>0</v>
      </c>
      <c r="E1" s="319"/>
      <c r="F1" s="319"/>
      <c r="G1" s="320"/>
      <c r="H1" s="321"/>
      <c r="I1" s="322"/>
      <c r="J1" s="322"/>
      <c r="K1" s="322"/>
      <c r="L1" s="322"/>
      <c r="M1" s="322"/>
    </row>
    <row r="2" spans="1:13" ht="12.75" customHeight="1">
      <c r="A2" s="318"/>
      <c r="B2" s="318"/>
      <c r="C2" s="20" t="s">
        <v>4</v>
      </c>
      <c r="D2" s="319" t="str">
        <f>Tytuł!$G10</f>
        <v>Skrzaty</v>
      </c>
      <c r="E2" s="319"/>
      <c r="F2" s="319"/>
      <c r="G2" s="324"/>
      <c r="H2" s="322"/>
      <c r="I2" s="322"/>
      <c r="J2" s="322"/>
      <c r="K2" s="322"/>
      <c r="L2" s="322"/>
      <c r="M2" s="322"/>
    </row>
    <row r="3" spans="1:13" ht="12.75">
      <c r="A3" s="322"/>
      <c r="B3" s="322"/>
      <c r="C3" s="20" t="s">
        <v>5</v>
      </c>
      <c r="D3" s="319" t="str">
        <f>Tytuł!$G12</f>
        <v>Warszawa</v>
      </c>
      <c r="E3" s="319"/>
      <c r="F3" s="319"/>
      <c r="G3" s="324"/>
      <c r="H3" s="322"/>
      <c r="I3" s="322"/>
      <c r="J3" s="322"/>
      <c r="K3" s="322"/>
      <c r="L3" s="322"/>
      <c r="M3" s="322"/>
    </row>
    <row r="4" spans="1:13" ht="12.75" customHeight="1">
      <c r="A4" s="325" t="s">
        <v>74</v>
      </c>
      <c r="B4" s="322"/>
      <c r="C4" s="20" t="s">
        <v>6</v>
      </c>
      <c r="D4" s="326" t="str">
        <f>Tytuł!$G14</f>
        <v>6-8.08.2014</v>
      </c>
      <c r="E4" s="326"/>
      <c r="F4" s="319"/>
      <c r="G4" s="324"/>
      <c r="H4" s="322"/>
      <c r="I4" s="322"/>
      <c r="J4" s="322"/>
      <c r="K4" s="322"/>
      <c r="L4" s="322"/>
      <c r="M4" s="322"/>
    </row>
    <row r="5" spans="1:13" ht="12.75">
      <c r="A5" s="322"/>
      <c r="B5" s="322"/>
      <c r="C5" s="322"/>
      <c r="D5" s="322"/>
      <c r="E5" s="322"/>
      <c r="F5" s="322"/>
      <c r="G5" s="322"/>
      <c r="H5" s="322"/>
      <c r="I5" s="322"/>
      <c r="J5" s="322"/>
      <c r="K5" s="322"/>
      <c r="L5" s="322"/>
      <c r="M5" s="322"/>
    </row>
    <row r="6" spans="1:13" ht="15.75" customHeight="1">
      <c r="A6" s="327" t="s">
        <v>75</v>
      </c>
      <c r="B6" s="328"/>
      <c r="C6" s="329"/>
      <c r="D6" s="328"/>
      <c r="E6" s="328"/>
      <c r="F6" s="328"/>
      <c r="G6" s="328"/>
      <c r="H6" s="330"/>
      <c r="I6" s="322"/>
      <c r="J6" s="322"/>
      <c r="K6" s="322"/>
      <c r="L6" s="322"/>
      <c r="M6" s="322"/>
    </row>
    <row r="7" spans="1:13" ht="12.75" customHeight="1" thickBot="1">
      <c r="A7" s="331"/>
      <c r="B7" s="332"/>
      <c r="C7" s="333"/>
      <c r="D7" s="332"/>
      <c r="E7" s="332"/>
      <c r="F7" s="332"/>
      <c r="G7" s="332"/>
      <c r="H7" s="332"/>
      <c r="I7" s="322"/>
      <c r="J7" s="322"/>
      <c r="K7" s="322"/>
      <c r="L7" s="322"/>
      <c r="M7" s="322"/>
    </row>
    <row r="8" spans="1:13" ht="21.75" customHeight="1" thickBot="1">
      <c r="A8" s="334"/>
      <c r="B8" s="473" t="s">
        <v>76</v>
      </c>
      <c r="C8" s="474"/>
      <c r="D8" s="475"/>
      <c r="E8" s="475"/>
      <c r="F8" s="476"/>
      <c r="G8" s="322"/>
      <c r="H8" s="335"/>
      <c r="I8" s="322"/>
      <c r="J8" s="322"/>
      <c r="K8" s="322"/>
      <c r="L8" s="322"/>
      <c r="M8" s="322"/>
    </row>
    <row r="9" spans="1:13" ht="21.75" customHeight="1">
      <c r="A9" s="336"/>
      <c r="B9" s="477" t="s">
        <v>80</v>
      </c>
      <c r="C9" s="464"/>
      <c r="D9" s="464"/>
      <c r="E9" s="464"/>
      <c r="F9" s="466"/>
      <c r="G9" s="322"/>
      <c r="H9" s="337"/>
      <c r="I9" s="322"/>
      <c r="J9" s="322"/>
      <c r="K9" s="322"/>
      <c r="L9" s="322"/>
      <c r="M9" s="322"/>
    </row>
    <row r="10" spans="1:13" ht="21.75" customHeight="1">
      <c r="A10" s="336"/>
      <c r="B10" s="463"/>
      <c r="C10" s="467"/>
      <c r="D10" s="468"/>
      <c r="E10" s="468"/>
      <c r="F10" s="469"/>
      <c r="G10" s="322"/>
      <c r="H10" s="337"/>
      <c r="I10" s="322"/>
      <c r="J10" s="322"/>
      <c r="K10" s="322"/>
      <c r="L10" s="322"/>
      <c r="M10" s="322"/>
    </row>
    <row r="11" spans="1:13" ht="21.75" customHeight="1">
      <c r="A11" s="336"/>
      <c r="B11" s="463"/>
      <c r="C11" s="467"/>
      <c r="D11" s="468"/>
      <c r="E11" s="468"/>
      <c r="F11" s="469"/>
      <c r="G11" s="322"/>
      <c r="H11" s="337"/>
      <c r="I11" s="322"/>
      <c r="J11" s="322"/>
      <c r="K11" s="322"/>
      <c r="L11" s="322"/>
      <c r="M11" s="322"/>
    </row>
    <row r="12" spans="1:13" ht="21.75" customHeight="1">
      <c r="A12" s="336"/>
      <c r="B12" s="463" t="s">
        <v>81</v>
      </c>
      <c r="C12" s="464"/>
      <c r="D12" s="465"/>
      <c r="E12" s="465"/>
      <c r="F12" s="466"/>
      <c r="G12" s="322"/>
      <c r="H12" s="338"/>
      <c r="I12" s="335"/>
      <c r="J12" s="322"/>
      <c r="K12" s="322"/>
      <c r="L12" s="322"/>
      <c r="M12" s="322"/>
    </row>
    <row r="13" spans="1:13" ht="21.75" customHeight="1">
      <c r="A13" s="336"/>
      <c r="B13" s="463"/>
      <c r="C13" s="467"/>
      <c r="D13" s="468"/>
      <c r="E13" s="468"/>
      <c r="F13" s="469"/>
      <c r="G13" s="322"/>
      <c r="H13" s="339"/>
      <c r="I13" s="335"/>
      <c r="J13" s="322"/>
      <c r="K13" s="322"/>
      <c r="L13" s="322"/>
      <c r="M13" s="322"/>
    </row>
    <row r="14" spans="1:13" ht="21.75" customHeight="1">
      <c r="A14" s="336"/>
      <c r="B14" s="463"/>
      <c r="C14" s="467"/>
      <c r="D14" s="468"/>
      <c r="E14" s="468"/>
      <c r="F14" s="469"/>
      <c r="G14" s="322"/>
      <c r="H14" s="339"/>
      <c r="I14" s="335"/>
      <c r="J14" s="322"/>
      <c r="K14" s="322"/>
      <c r="L14" s="322"/>
      <c r="M14" s="322"/>
    </row>
    <row r="15" spans="1:13" ht="21.75" customHeight="1">
      <c r="A15" s="336"/>
      <c r="B15" s="470"/>
      <c r="C15" s="471"/>
      <c r="D15" s="471"/>
      <c r="E15" s="471"/>
      <c r="F15" s="472"/>
      <c r="G15" s="322"/>
      <c r="H15" s="340"/>
      <c r="I15" s="335"/>
      <c r="J15" s="322"/>
      <c r="K15" s="322"/>
      <c r="L15" s="322"/>
      <c r="M15" s="322"/>
    </row>
    <row r="16" spans="1:13" ht="21.75" customHeight="1">
      <c r="A16" s="336"/>
      <c r="B16" s="478" t="s">
        <v>82</v>
      </c>
      <c r="C16" s="479"/>
      <c r="D16" s="479"/>
      <c r="E16" s="479"/>
      <c r="F16" s="480"/>
      <c r="G16" s="322"/>
      <c r="H16" s="340"/>
      <c r="I16" s="335"/>
      <c r="J16" s="322"/>
      <c r="K16" s="322"/>
      <c r="L16" s="322"/>
      <c r="M16" s="322"/>
    </row>
    <row r="17" spans="1:13" ht="21.75" customHeight="1">
      <c r="A17" s="336"/>
      <c r="B17" s="463"/>
      <c r="C17" s="467"/>
      <c r="D17" s="468"/>
      <c r="E17" s="468"/>
      <c r="F17" s="469"/>
      <c r="G17" s="322"/>
      <c r="H17" s="339"/>
      <c r="I17" s="335"/>
      <c r="J17" s="322"/>
      <c r="K17" s="322"/>
      <c r="L17" s="322"/>
      <c r="M17" s="322"/>
    </row>
    <row r="18" spans="1:13" ht="21.75" customHeight="1">
      <c r="A18" s="336"/>
      <c r="B18" s="463"/>
      <c r="C18" s="467"/>
      <c r="D18" s="468"/>
      <c r="E18" s="468"/>
      <c r="F18" s="469"/>
      <c r="G18" s="322"/>
      <c r="H18" s="339"/>
      <c r="I18" s="335"/>
      <c r="J18" s="322"/>
      <c r="K18" s="322"/>
      <c r="L18" s="322"/>
      <c r="M18" s="322"/>
    </row>
    <row r="19" spans="1:13" ht="21.75" customHeight="1">
      <c r="A19" s="336"/>
      <c r="B19" s="463" t="s">
        <v>81</v>
      </c>
      <c r="C19" s="464"/>
      <c r="D19" s="465"/>
      <c r="E19" s="465"/>
      <c r="F19" s="466"/>
      <c r="G19" s="322"/>
      <c r="H19" s="339"/>
      <c r="I19" s="335"/>
      <c r="J19" s="322"/>
      <c r="K19" s="322"/>
      <c r="L19" s="322"/>
      <c r="M19" s="322"/>
    </row>
    <row r="20" spans="1:13" ht="21.75" customHeight="1">
      <c r="A20" s="336"/>
      <c r="B20" s="463"/>
      <c r="C20" s="467"/>
      <c r="D20" s="468"/>
      <c r="E20" s="468"/>
      <c r="F20" s="469"/>
      <c r="G20" s="322"/>
      <c r="H20" s="337"/>
      <c r="I20" s="335"/>
      <c r="J20" s="322"/>
      <c r="K20" s="322"/>
      <c r="L20" s="322"/>
      <c r="M20" s="322"/>
    </row>
    <row r="21" spans="1:13" ht="21.75" customHeight="1">
      <c r="A21" s="336"/>
      <c r="B21" s="463"/>
      <c r="C21" s="467"/>
      <c r="D21" s="468"/>
      <c r="E21" s="468"/>
      <c r="F21" s="469"/>
      <c r="G21" s="322"/>
      <c r="H21" s="338"/>
      <c r="I21" s="335"/>
      <c r="J21" s="322"/>
      <c r="K21" s="322"/>
      <c r="L21" s="322"/>
      <c r="M21" s="322"/>
    </row>
    <row r="22" spans="1:13" ht="21.75" customHeight="1">
      <c r="A22" s="336"/>
      <c r="B22" s="470"/>
      <c r="C22" s="471"/>
      <c r="D22" s="471"/>
      <c r="E22" s="471"/>
      <c r="F22" s="472"/>
      <c r="G22" s="322"/>
      <c r="H22" s="339"/>
      <c r="I22" s="335"/>
      <c r="J22" s="322"/>
      <c r="K22" s="322"/>
      <c r="L22" s="322"/>
      <c r="M22" s="322"/>
    </row>
    <row r="23" spans="1:13" ht="21.75" customHeight="1">
      <c r="A23" s="336"/>
      <c r="B23" s="478" t="s">
        <v>82</v>
      </c>
      <c r="C23" s="479"/>
      <c r="D23" s="479"/>
      <c r="E23" s="479"/>
      <c r="F23" s="480"/>
      <c r="G23" s="322"/>
      <c r="H23" s="339"/>
      <c r="I23" s="335"/>
      <c r="J23" s="322"/>
      <c r="K23" s="322"/>
      <c r="L23" s="322"/>
      <c r="M23" s="322"/>
    </row>
    <row r="24" spans="1:13" ht="21.75" customHeight="1">
      <c r="A24" s="336"/>
      <c r="B24" s="463"/>
      <c r="C24" s="467"/>
      <c r="D24" s="468"/>
      <c r="E24" s="468"/>
      <c r="F24" s="469"/>
      <c r="G24" s="322"/>
      <c r="H24" s="339"/>
      <c r="I24" s="335"/>
      <c r="J24" s="322"/>
      <c r="K24" s="322"/>
      <c r="L24" s="322"/>
      <c r="M24" s="322"/>
    </row>
    <row r="25" spans="1:13" ht="21.75" customHeight="1">
      <c r="A25" s="336"/>
      <c r="B25" s="463"/>
      <c r="C25" s="467"/>
      <c r="D25" s="468"/>
      <c r="E25" s="468"/>
      <c r="F25" s="469"/>
      <c r="G25" s="322"/>
      <c r="H25" s="339"/>
      <c r="I25" s="335"/>
      <c r="J25" s="322"/>
      <c r="K25" s="322"/>
      <c r="L25" s="322"/>
      <c r="M25" s="322"/>
    </row>
    <row r="26" spans="1:13" ht="21.75" customHeight="1">
      <c r="A26" s="336"/>
      <c r="B26" s="463" t="s">
        <v>81</v>
      </c>
      <c r="C26" s="464"/>
      <c r="D26" s="465"/>
      <c r="E26" s="465"/>
      <c r="F26" s="466"/>
      <c r="G26" s="322"/>
      <c r="H26" s="339"/>
      <c r="I26" s="335"/>
      <c r="J26" s="322"/>
      <c r="K26" s="322"/>
      <c r="L26" s="322"/>
      <c r="M26" s="322"/>
    </row>
    <row r="27" spans="1:13" ht="21.75" customHeight="1">
      <c r="A27" s="336"/>
      <c r="B27" s="463"/>
      <c r="C27" s="467"/>
      <c r="D27" s="468"/>
      <c r="E27" s="468"/>
      <c r="F27" s="469"/>
      <c r="G27" s="322"/>
      <c r="H27" s="341"/>
      <c r="I27" s="335"/>
      <c r="J27" s="322"/>
      <c r="K27" s="322"/>
      <c r="L27" s="322"/>
      <c r="M27" s="322"/>
    </row>
    <row r="28" spans="1:13" ht="21.75" customHeight="1">
      <c r="A28" s="336"/>
      <c r="B28" s="463"/>
      <c r="C28" s="467"/>
      <c r="D28" s="468"/>
      <c r="E28" s="468"/>
      <c r="F28" s="469"/>
      <c r="G28" s="322"/>
      <c r="H28" s="342"/>
      <c r="I28" s="335"/>
      <c r="J28" s="322"/>
      <c r="K28" s="322"/>
      <c r="L28" s="322"/>
      <c r="M28" s="322"/>
    </row>
    <row r="29" spans="1:13" ht="21.75" customHeight="1">
      <c r="A29" s="336"/>
      <c r="B29" s="470"/>
      <c r="C29" s="471"/>
      <c r="D29" s="471"/>
      <c r="E29" s="471"/>
      <c r="F29" s="472"/>
      <c r="G29" s="322"/>
      <c r="H29" s="342"/>
      <c r="I29" s="335"/>
      <c r="J29" s="322"/>
      <c r="K29" s="322"/>
      <c r="L29" s="322"/>
      <c r="M29" s="322"/>
    </row>
    <row r="30" spans="1:13" ht="21.75" customHeight="1">
      <c r="A30" s="336"/>
      <c r="B30" s="478" t="s">
        <v>82</v>
      </c>
      <c r="C30" s="479"/>
      <c r="D30" s="479"/>
      <c r="E30" s="479"/>
      <c r="F30" s="480"/>
      <c r="G30" s="322"/>
      <c r="H30" s="342"/>
      <c r="I30" s="335"/>
      <c r="J30" s="322"/>
      <c r="K30" s="322"/>
      <c r="L30" s="322"/>
      <c r="M30" s="322"/>
    </row>
    <row r="31" spans="1:13" ht="21.75" customHeight="1">
      <c r="A31" s="336"/>
      <c r="B31" s="463"/>
      <c r="C31" s="467"/>
      <c r="D31" s="468"/>
      <c r="E31" s="468"/>
      <c r="F31" s="469"/>
      <c r="G31" s="322"/>
      <c r="H31" s="342"/>
      <c r="I31" s="335"/>
      <c r="J31" s="322"/>
      <c r="K31" s="322"/>
      <c r="L31" s="322"/>
      <c r="M31" s="322"/>
    </row>
    <row r="32" spans="1:13" ht="21.75" customHeight="1">
      <c r="A32" s="336"/>
      <c r="B32" s="463"/>
      <c r="C32" s="467"/>
      <c r="D32" s="468"/>
      <c r="E32" s="468"/>
      <c r="F32" s="469"/>
      <c r="G32" s="322"/>
      <c r="H32" s="342"/>
      <c r="I32" s="335"/>
      <c r="J32" s="322"/>
      <c r="K32" s="322"/>
      <c r="L32" s="322"/>
      <c r="M32" s="322"/>
    </row>
    <row r="33" spans="1:13" ht="21.75" customHeight="1">
      <c r="A33" s="336"/>
      <c r="B33" s="463" t="s">
        <v>81</v>
      </c>
      <c r="C33" s="464"/>
      <c r="D33" s="465"/>
      <c r="E33" s="465"/>
      <c r="F33" s="466"/>
      <c r="G33" s="322"/>
      <c r="H33" s="343"/>
      <c r="I33" s="335"/>
      <c r="J33" s="322"/>
      <c r="K33" s="322"/>
      <c r="L33" s="322"/>
      <c r="M33" s="322"/>
    </row>
    <row r="34" spans="1:13" ht="21.75" customHeight="1">
      <c r="A34" s="336"/>
      <c r="B34" s="463"/>
      <c r="C34" s="467"/>
      <c r="D34" s="468"/>
      <c r="E34" s="468"/>
      <c r="F34" s="469"/>
      <c r="G34" s="322"/>
      <c r="H34" s="343"/>
      <c r="I34" s="335"/>
      <c r="J34" s="322"/>
      <c r="K34" s="322"/>
      <c r="L34" s="322"/>
      <c r="M34" s="322"/>
    </row>
    <row r="35" spans="1:13" ht="21.75" customHeight="1">
      <c r="A35" s="336"/>
      <c r="B35" s="463"/>
      <c r="C35" s="467"/>
      <c r="D35" s="468"/>
      <c r="E35" s="468"/>
      <c r="F35" s="469"/>
      <c r="G35" s="322"/>
      <c r="H35" s="343"/>
      <c r="I35" s="335"/>
      <c r="J35" s="322"/>
      <c r="K35" s="322"/>
      <c r="L35" s="322"/>
      <c r="M35" s="322"/>
    </row>
    <row r="36" spans="1:13" ht="21.75" customHeight="1" thickBot="1">
      <c r="A36" s="336"/>
      <c r="B36" s="481"/>
      <c r="C36" s="464"/>
      <c r="D36" s="464"/>
      <c r="E36" s="464"/>
      <c r="F36" s="466"/>
      <c r="G36" s="322"/>
      <c r="H36" s="339"/>
      <c r="I36" s="335"/>
      <c r="J36" s="322"/>
      <c r="K36" s="322"/>
      <c r="L36" s="322"/>
      <c r="M36" s="322"/>
    </row>
    <row r="37" spans="1:13" ht="12.75" customHeight="1">
      <c r="A37" s="335"/>
      <c r="B37" s="482"/>
      <c r="C37" s="483"/>
      <c r="D37" s="483"/>
      <c r="E37" s="483"/>
      <c r="F37" s="483"/>
      <c r="G37" s="322"/>
      <c r="H37" s="344"/>
      <c r="I37" s="335"/>
      <c r="J37" s="322"/>
      <c r="K37" s="322"/>
      <c r="L37" s="322"/>
      <c r="M37" s="322"/>
    </row>
    <row r="38" spans="1:13" ht="13.5" customHeight="1">
      <c r="A38" s="345" t="s">
        <v>83</v>
      </c>
      <c r="B38" s="346"/>
      <c r="C38" s="347"/>
      <c r="D38" s="347"/>
      <c r="E38" s="347"/>
      <c r="F38" s="348"/>
      <c r="G38" s="322"/>
      <c r="H38" s="339"/>
      <c r="I38" s="335"/>
      <c r="J38" s="322"/>
      <c r="K38" s="322"/>
      <c r="L38" s="322"/>
      <c r="M38" s="322"/>
    </row>
    <row r="39" spans="1:13" ht="12.75">
      <c r="A39" s="322"/>
      <c r="B39" s="322"/>
      <c r="C39" s="322"/>
      <c r="D39" s="322"/>
      <c r="E39" s="322"/>
      <c r="F39" s="322"/>
      <c r="G39" s="322"/>
      <c r="H39" s="339"/>
      <c r="I39" s="335"/>
      <c r="J39" s="322"/>
      <c r="K39" s="322"/>
      <c r="L39" s="322"/>
      <c r="M39" s="322"/>
    </row>
    <row r="40" spans="1:13" ht="12.75">
      <c r="A40" s="322"/>
      <c r="B40" s="349" t="s">
        <v>84</v>
      </c>
      <c r="C40" s="350"/>
      <c r="D40" s="350"/>
      <c r="E40" s="322"/>
      <c r="F40" s="349" t="s">
        <v>85</v>
      </c>
      <c r="G40" s="322"/>
      <c r="H40" s="339"/>
      <c r="I40" s="335"/>
      <c r="J40" s="322"/>
      <c r="K40" s="322"/>
      <c r="L40" s="322"/>
      <c r="M40" s="322"/>
    </row>
    <row r="41" spans="1:13" ht="12.75">
      <c r="A41" s="351"/>
      <c r="B41" s="352"/>
      <c r="C41" s="352"/>
      <c r="D41" s="352"/>
      <c r="E41" s="351"/>
      <c r="F41" s="353"/>
      <c r="G41" s="351"/>
      <c r="H41" s="339"/>
      <c r="I41" s="335"/>
      <c r="J41" s="322"/>
      <c r="K41" s="322"/>
      <c r="L41" s="322"/>
      <c r="M41" s="322"/>
    </row>
    <row r="42" spans="1:13" ht="12.75">
      <c r="A42" s="351"/>
      <c r="B42" s="352"/>
      <c r="C42" s="352"/>
      <c r="D42" s="354"/>
      <c r="E42" s="351"/>
      <c r="F42" s="353"/>
      <c r="G42" s="351"/>
      <c r="H42" s="339"/>
      <c r="I42" s="335"/>
      <c r="J42" s="322"/>
      <c r="K42" s="322"/>
      <c r="L42" s="322"/>
      <c r="M42" s="322"/>
    </row>
    <row r="43" spans="1:13" ht="12.75">
      <c r="A43" s="351"/>
      <c r="B43" s="352"/>
      <c r="C43" s="352"/>
      <c r="D43" s="352"/>
      <c r="E43" s="351"/>
      <c r="F43" s="353"/>
      <c r="G43" s="351"/>
      <c r="H43" s="339"/>
      <c r="I43" s="335"/>
      <c r="J43" s="322"/>
      <c r="K43" s="322"/>
      <c r="L43" s="322"/>
      <c r="M43" s="322"/>
    </row>
    <row r="44" spans="1:13" ht="12.75">
      <c r="A44" s="351"/>
      <c r="B44" s="352"/>
      <c r="C44" s="352"/>
      <c r="D44" s="355"/>
      <c r="E44" s="351"/>
      <c r="F44" s="353"/>
      <c r="G44" s="351"/>
      <c r="H44" s="339"/>
      <c r="I44" s="335"/>
      <c r="J44" s="322"/>
      <c r="K44" s="322"/>
      <c r="L44" s="322"/>
      <c r="M44" s="322"/>
    </row>
    <row r="45" spans="1:13" ht="12.75">
      <c r="A45" s="351"/>
      <c r="B45" s="352"/>
      <c r="C45" s="352"/>
      <c r="D45" s="352"/>
      <c r="E45" s="351"/>
      <c r="F45" s="353"/>
      <c r="G45" s="351"/>
      <c r="H45" s="339"/>
      <c r="I45" s="335"/>
      <c r="J45" s="322"/>
      <c r="K45" s="322"/>
      <c r="L45" s="322"/>
      <c r="M45" s="322"/>
    </row>
    <row r="46" spans="1:13" ht="12.75">
      <c r="A46" s="351"/>
      <c r="B46" s="352"/>
      <c r="C46" s="352"/>
      <c r="D46" s="355"/>
      <c r="E46" s="351"/>
      <c r="F46" s="353"/>
      <c r="G46" s="351"/>
      <c r="H46" s="339"/>
      <c r="I46" s="335"/>
      <c r="J46" s="322"/>
      <c r="K46" s="322"/>
      <c r="L46" s="322"/>
      <c r="M46" s="322"/>
    </row>
    <row r="47" spans="1:13" ht="12.75">
      <c r="A47" s="351"/>
      <c r="B47" s="352"/>
      <c r="C47" s="352"/>
      <c r="D47" s="352"/>
      <c r="E47" s="351"/>
      <c r="F47" s="353"/>
      <c r="G47" s="351"/>
      <c r="H47" s="339"/>
      <c r="I47" s="335"/>
      <c r="J47" s="322"/>
      <c r="K47" s="322"/>
      <c r="L47" s="322"/>
      <c r="M47" s="322"/>
    </row>
    <row r="48" spans="1:13" ht="12.75">
      <c r="A48" s="351"/>
      <c r="B48" s="352"/>
      <c r="C48" s="352"/>
      <c r="D48" s="355"/>
      <c r="E48" s="351"/>
      <c r="F48" s="353"/>
      <c r="G48" s="351"/>
      <c r="H48" s="339"/>
      <c r="I48" s="335"/>
      <c r="J48" s="322"/>
      <c r="K48" s="322"/>
      <c r="L48" s="322"/>
      <c r="M48" s="322"/>
    </row>
    <row r="49" spans="1:13" ht="12.75">
      <c r="A49" s="351"/>
      <c r="B49" s="352"/>
      <c r="C49" s="352"/>
      <c r="D49" s="352"/>
      <c r="E49" s="351"/>
      <c r="F49" s="353"/>
      <c r="G49" s="351"/>
      <c r="H49" s="339"/>
      <c r="I49" s="335"/>
      <c r="J49" s="322"/>
      <c r="K49" s="322"/>
      <c r="L49" s="322"/>
      <c r="M49" s="322"/>
    </row>
    <row r="50" spans="1:13" ht="12.75">
      <c r="A50" s="351"/>
      <c r="B50" s="352"/>
      <c r="C50" s="352"/>
      <c r="D50" s="355"/>
      <c r="E50" s="351"/>
      <c r="F50" s="353"/>
      <c r="G50" s="351"/>
      <c r="H50" s="339"/>
      <c r="I50" s="335"/>
      <c r="J50" s="322"/>
      <c r="K50" s="322"/>
      <c r="L50" s="322"/>
      <c r="M50" s="322"/>
    </row>
    <row r="51" spans="1:13" ht="12.75">
      <c r="A51" s="322"/>
      <c r="B51" s="322"/>
      <c r="C51" s="322"/>
      <c r="D51" s="322"/>
      <c r="E51" s="322"/>
      <c r="F51" s="322"/>
      <c r="G51" s="322"/>
      <c r="H51" s="322"/>
      <c r="I51" s="322"/>
      <c r="J51" s="322"/>
      <c r="K51" s="322"/>
      <c r="L51" s="322"/>
      <c r="M51" s="322"/>
    </row>
    <row r="52" spans="1:13" ht="12.75">
      <c r="A52" s="322"/>
      <c r="B52" s="322"/>
      <c r="C52" s="322"/>
      <c r="D52" s="322"/>
      <c r="E52" s="322"/>
      <c r="F52" s="322"/>
      <c r="G52" s="322"/>
      <c r="H52" s="322"/>
      <c r="I52" s="322"/>
      <c r="J52" s="322"/>
      <c r="K52" s="322"/>
      <c r="L52" s="322"/>
      <c r="M52" s="322"/>
    </row>
    <row r="53" spans="1:13" ht="12.75">
      <c r="A53" s="322"/>
      <c r="B53" s="322"/>
      <c r="C53" s="322"/>
      <c r="D53" s="322"/>
      <c r="E53" s="322"/>
      <c r="F53" s="322"/>
      <c r="G53" s="322"/>
      <c r="H53" s="322"/>
      <c r="I53" s="322"/>
      <c r="J53" s="322"/>
      <c r="K53" s="322"/>
      <c r="L53" s="322"/>
      <c r="M53" s="322"/>
    </row>
    <row r="54" spans="1:13" ht="12.75">
      <c r="A54" s="322"/>
      <c r="B54" s="322"/>
      <c r="C54" s="322"/>
      <c r="D54" s="322"/>
      <c r="E54" s="322"/>
      <c r="F54" s="322"/>
      <c r="G54" s="322"/>
      <c r="H54" s="322"/>
      <c r="I54" s="322"/>
      <c r="J54" s="322"/>
      <c r="K54" s="322"/>
      <c r="L54" s="322"/>
      <c r="M54" s="322"/>
    </row>
    <row r="55" spans="1:13" ht="12.75">
      <c r="A55" s="322"/>
      <c r="B55" s="322"/>
      <c r="C55" s="322"/>
      <c r="D55" s="322"/>
      <c r="E55" s="322"/>
      <c r="F55" s="322"/>
      <c r="G55" s="322"/>
      <c r="H55" s="322"/>
      <c r="I55" s="322"/>
      <c r="J55" s="322"/>
      <c r="K55" s="322"/>
      <c r="L55" s="322"/>
      <c r="M55" s="322"/>
    </row>
    <row r="56" spans="1:13" ht="12.75">
      <c r="A56" s="322"/>
      <c r="B56" s="322"/>
      <c r="C56" s="322"/>
      <c r="D56" s="322"/>
      <c r="E56" s="322"/>
      <c r="F56" s="322"/>
      <c r="G56" s="322"/>
      <c r="H56" s="322"/>
      <c r="I56" s="322"/>
      <c r="J56" s="322"/>
      <c r="K56" s="322"/>
      <c r="L56" s="322"/>
      <c r="M56" s="322"/>
    </row>
    <row r="57" spans="1:13" ht="12.75">
      <c r="A57" s="322"/>
      <c r="B57" s="322"/>
      <c r="C57" s="322"/>
      <c r="D57" s="322"/>
      <c r="E57" s="322"/>
      <c r="F57" s="322"/>
      <c r="G57" s="322"/>
      <c r="H57" s="322"/>
      <c r="I57" s="322"/>
      <c r="J57" s="322"/>
      <c r="K57" s="322"/>
      <c r="L57" s="322"/>
      <c r="M57" s="322"/>
    </row>
    <row r="58" spans="1:13" ht="12.75">
      <c r="A58" s="322"/>
      <c r="B58" s="322"/>
      <c r="C58" s="322"/>
      <c r="D58" s="322"/>
      <c r="E58" s="322"/>
      <c r="F58" s="322"/>
      <c r="G58" s="322"/>
      <c r="H58" s="322"/>
      <c r="I58" s="322"/>
      <c r="J58" s="322"/>
      <c r="K58" s="322"/>
      <c r="L58" s="322"/>
      <c r="M58" s="322"/>
    </row>
    <row r="59" spans="1:13" ht="12.75">
      <c r="A59" s="322"/>
      <c r="B59" s="322"/>
      <c r="C59" s="322"/>
      <c r="D59" s="322"/>
      <c r="E59" s="322"/>
      <c r="F59" s="322"/>
      <c r="G59" s="322"/>
      <c r="H59" s="322"/>
      <c r="I59" s="322"/>
      <c r="J59" s="322"/>
      <c r="K59" s="322"/>
      <c r="L59" s="322"/>
      <c r="M59" s="322"/>
    </row>
    <row r="60" spans="1:13" ht="12.75">
      <c r="A60" s="322"/>
      <c r="B60" s="322"/>
      <c r="C60" s="322"/>
      <c r="D60" s="322"/>
      <c r="E60" s="322"/>
      <c r="F60" s="322"/>
      <c r="G60" s="322"/>
      <c r="H60" s="322"/>
      <c r="I60" s="322"/>
      <c r="J60" s="322"/>
      <c r="K60" s="322"/>
      <c r="L60" s="322"/>
      <c r="M60" s="322"/>
    </row>
    <row r="61" spans="1:13" ht="12.75">
      <c r="A61" s="322"/>
      <c r="B61" s="322"/>
      <c r="C61" s="322"/>
      <c r="D61" s="322"/>
      <c r="E61" s="322"/>
      <c r="F61" s="322"/>
      <c r="G61" s="322"/>
      <c r="H61" s="322"/>
      <c r="I61" s="322"/>
      <c r="J61" s="322"/>
      <c r="K61" s="322"/>
      <c r="L61" s="322"/>
      <c r="M61" s="322"/>
    </row>
    <row r="62" spans="1:13" ht="12.75">
      <c r="A62" s="322"/>
      <c r="B62" s="322"/>
      <c r="C62" s="322"/>
      <c r="D62" s="322"/>
      <c r="E62" s="322"/>
      <c r="F62" s="322"/>
      <c r="G62" s="322"/>
      <c r="H62" s="322"/>
      <c r="I62" s="322"/>
      <c r="J62" s="322"/>
      <c r="K62" s="322"/>
      <c r="L62" s="322"/>
      <c r="M62" s="322"/>
    </row>
    <row r="63" spans="1:13" ht="12.75">
      <c r="A63" s="322"/>
      <c r="B63" s="322"/>
      <c r="C63" s="322"/>
      <c r="D63" s="322"/>
      <c r="E63" s="322"/>
      <c r="F63" s="322"/>
      <c r="G63" s="322"/>
      <c r="H63" s="322"/>
      <c r="I63" s="322"/>
      <c r="J63" s="322"/>
      <c r="K63" s="322"/>
      <c r="L63" s="322"/>
      <c r="M63" s="322"/>
    </row>
    <row r="64" spans="1:13" ht="12.75">
      <c r="A64" s="322"/>
      <c r="B64" s="322"/>
      <c r="C64" s="322"/>
      <c r="D64" s="322"/>
      <c r="E64" s="322"/>
      <c r="F64" s="322"/>
      <c r="G64" s="322"/>
      <c r="H64" s="322"/>
      <c r="I64" s="322"/>
      <c r="J64" s="322"/>
      <c r="K64" s="322"/>
      <c r="L64" s="322"/>
      <c r="M64" s="322"/>
    </row>
    <row r="65" spans="1:13" ht="12.75">
      <c r="A65" s="322"/>
      <c r="B65" s="322"/>
      <c r="C65" s="322"/>
      <c r="D65" s="322"/>
      <c r="E65" s="322"/>
      <c r="F65" s="322"/>
      <c r="G65" s="322"/>
      <c r="H65" s="322"/>
      <c r="I65" s="322"/>
      <c r="J65" s="322"/>
      <c r="K65" s="322"/>
      <c r="L65" s="322"/>
      <c r="M65" s="322"/>
    </row>
    <row r="66" spans="1:13" ht="12.75">
      <c r="A66" s="322"/>
      <c r="B66" s="322"/>
      <c r="C66" s="322"/>
      <c r="D66" s="322"/>
      <c r="E66" s="322"/>
      <c r="F66" s="322"/>
      <c r="G66" s="322"/>
      <c r="H66" s="322"/>
      <c r="I66" s="322"/>
      <c r="J66" s="322"/>
      <c r="K66" s="322"/>
      <c r="L66" s="322"/>
      <c r="M66" s="322"/>
    </row>
    <row r="67" spans="1:13" ht="12.75">
      <c r="A67" s="322"/>
      <c r="B67" s="322"/>
      <c r="C67" s="322"/>
      <c r="D67" s="322"/>
      <c r="E67" s="322"/>
      <c r="F67" s="322"/>
      <c r="G67" s="322"/>
      <c r="H67" s="322"/>
      <c r="I67" s="322"/>
      <c r="J67" s="322"/>
      <c r="K67" s="322"/>
      <c r="L67" s="322"/>
      <c r="M67" s="322"/>
    </row>
    <row r="68" spans="1:13" ht="12.75">
      <c r="A68" s="322"/>
      <c r="B68" s="322"/>
      <c r="C68" s="322"/>
      <c r="D68" s="322"/>
      <c r="E68" s="322"/>
      <c r="F68" s="322"/>
      <c r="G68" s="322"/>
      <c r="H68" s="322"/>
      <c r="I68" s="322"/>
      <c r="J68" s="322"/>
      <c r="K68" s="322"/>
      <c r="L68" s="322"/>
      <c r="M68" s="322"/>
    </row>
    <row r="69" spans="1:13" ht="12.75">
      <c r="A69" s="322"/>
      <c r="B69" s="322"/>
      <c r="C69" s="322"/>
      <c r="D69" s="322"/>
      <c r="E69" s="322"/>
      <c r="F69" s="322"/>
      <c r="G69" s="322"/>
      <c r="H69" s="322"/>
      <c r="I69" s="322"/>
      <c r="J69" s="322"/>
      <c r="K69" s="322"/>
      <c r="L69" s="322"/>
      <c r="M69" s="322"/>
    </row>
    <row r="70" spans="1:13" ht="12.75">
      <c r="A70" s="322"/>
      <c r="B70" s="322"/>
      <c r="C70" s="322"/>
      <c r="D70" s="322"/>
      <c r="E70" s="322"/>
      <c r="F70" s="322"/>
      <c r="G70" s="322"/>
      <c r="H70" s="322"/>
      <c r="I70" s="322"/>
      <c r="J70" s="322"/>
      <c r="K70" s="322"/>
      <c r="L70" s="322"/>
      <c r="M70" s="322"/>
    </row>
    <row r="71" spans="1:13" ht="12.75">
      <c r="A71" s="322"/>
      <c r="B71" s="322"/>
      <c r="C71" s="322"/>
      <c r="D71" s="322"/>
      <c r="E71" s="322"/>
      <c r="F71" s="322"/>
      <c r="G71" s="322"/>
      <c r="H71" s="322"/>
      <c r="I71" s="322"/>
      <c r="J71" s="322"/>
      <c r="K71" s="322"/>
      <c r="L71" s="322"/>
      <c r="M71" s="322"/>
    </row>
    <row r="72" spans="1:13" ht="12.75">
      <c r="A72" s="322"/>
      <c r="B72" s="322"/>
      <c r="C72" s="322"/>
      <c r="D72" s="322"/>
      <c r="E72" s="322"/>
      <c r="F72" s="322"/>
      <c r="G72" s="322"/>
      <c r="H72" s="322"/>
      <c r="I72" s="322"/>
      <c r="J72" s="322"/>
      <c r="K72" s="322"/>
      <c r="L72" s="322"/>
      <c r="M72" s="322"/>
    </row>
    <row r="73" spans="1:13" ht="12.75">
      <c r="A73" s="322"/>
      <c r="B73" s="322"/>
      <c r="C73" s="322"/>
      <c r="D73" s="322"/>
      <c r="E73" s="322"/>
      <c r="F73" s="322"/>
      <c r="G73" s="322"/>
      <c r="H73" s="322"/>
      <c r="I73" s="322"/>
      <c r="J73" s="322"/>
      <c r="K73" s="322"/>
      <c r="L73" s="322"/>
      <c r="M73" s="322"/>
    </row>
    <row r="74" spans="1:13" ht="12.75">
      <c r="A74" s="322"/>
      <c r="B74" s="322"/>
      <c r="C74" s="322"/>
      <c r="D74" s="322"/>
      <c r="E74" s="322"/>
      <c r="F74" s="322"/>
      <c r="G74" s="322"/>
      <c r="H74" s="322"/>
      <c r="I74" s="322"/>
      <c r="J74" s="322"/>
      <c r="K74" s="322"/>
      <c r="L74" s="322"/>
      <c r="M74" s="322"/>
    </row>
    <row r="75" spans="1:13" ht="12.75">
      <c r="A75" s="322"/>
      <c r="B75" s="322"/>
      <c r="C75" s="322"/>
      <c r="D75" s="322"/>
      <c r="E75" s="322"/>
      <c r="F75" s="322"/>
      <c r="G75" s="322"/>
      <c r="H75" s="322"/>
      <c r="I75" s="322"/>
      <c r="J75" s="322"/>
      <c r="K75" s="322"/>
      <c r="L75" s="322"/>
      <c r="M75" s="322"/>
    </row>
  </sheetData>
  <sheetProtection/>
  <mergeCells count="30">
    <mergeCell ref="B36:F36"/>
    <mergeCell ref="B37:F37"/>
    <mergeCell ref="B32:F32"/>
    <mergeCell ref="B33:F33"/>
    <mergeCell ref="B34:F34"/>
    <mergeCell ref="B35:F35"/>
    <mergeCell ref="B28:F28"/>
    <mergeCell ref="B29:F29"/>
    <mergeCell ref="B30:F30"/>
    <mergeCell ref="B31:F31"/>
    <mergeCell ref="B24:F24"/>
    <mergeCell ref="B25:F25"/>
    <mergeCell ref="B26:F26"/>
    <mergeCell ref="B27:F27"/>
    <mergeCell ref="B20:F20"/>
    <mergeCell ref="B21:F21"/>
    <mergeCell ref="B22:F22"/>
    <mergeCell ref="B23:F23"/>
    <mergeCell ref="B16:F16"/>
    <mergeCell ref="B17:F17"/>
    <mergeCell ref="B18:F18"/>
    <mergeCell ref="B19:F19"/>
    <mergeCell ref="B12:F12"/>
    <mergeCell ref="B13:F13"/>
    <mergeCell ref="B14:F14"/>
    <mergeCell ref="B15:F15"/>
    <mergeCell ref="B8:F8"/>
    <mergeCell ref="B9:F9"/>
    <mergeCell ref="B10:F10"/>
    <mergeCell ref="B11:F11"/>
  </mergeCells>
  <dataValidations count="1">
    <dataValidation type="list" allowBlank="1" showInputMessage="1" sqref="B10:F11 B13:F15 B17:F18 B20:F20 B20:F22 B24:F25 B27:F29 B31:F32 B34:F36">
      <formula1>Imie</formula1>
    </dataValidation>
  </dataValidations>
  <printOptions/>
  <pageMargins left="0.3937007874015748" right="0.3937007874015748" top="0.3937007874015748" bottom="0.3937007874015748" header="0" footer="0"/>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M89"/>
  <sheetViews>
    <sheetView showZeros="0" zoomScalePageLayoutView="0" workbookViewId="0" topLeftCell="A1">
      <selection activeCell="G3" sqref="G3"/>
    </sheetView>
  </sheetViews>
  <sheetFormatPr defaultColWidth="9.140625" defaultRowHeight="12.75"/>
  <cols>
    <col min="1" max="1" width="8.57421875" style="323" customWidth="1"/>
    <col min="2" max="2" width="22.7109375" style="323" customWidth="1"/>
    <col min="3" max="3" width="15.7109375" style="323" customWidth="1"/>
    <col min="4" max="4" width="14.7109375" style="323" customWidth="1"/>
    <col min="5" max="5" width="5.7109375" style="323" customWidth="1"/>
    <col min="6" max="6" width="19.00390625" style="323" customWidth="1"/>
    <col min="7" max="7" width="7.28125" style="323" customWidth="1"/>
    <col min="8" max="9" width="1.7109375" style="323" customWidth="1"/>
    <col min="10" max="16384" width="9.140625" style="323" customWidth="1"/>
  </cols>
  <sheetData>
    <row r="1" spans="1:13" ht="19.5" customHeight="1">
      <c r="A1" s="317" t="str">
        <f>Tytuł!C10</f>
        <v>WTK-5</v>
      </c>
      <c r="B1" s="318"/>
      <c r="C1" s="20" t="s">
        <v>17</v>
      </c>
      <c r="D1" s="356">
        <f>Tytuł!$C14</f>
        <v>0</v>
      </c>
      <c r="E1" s="20"/>
      <c r="F1" s="356"/>
      <c r="G1" s="320"/>
      <c r="H1" s="321"/>
      <c r="I1" s="322"/>
      <c r="J1" s="322"/>
      <c r="K1" s="322"/>
      <c r="L1" s="322"/>
      <c r="M1" s="322"/>
    </row>
    <row r="2" spans="1:13" ht="12.75" customHeight="1">
      <c r="A2" s="318"/>
      <c r="B2" s="318"/>
      <c r="C2" s="20" t="s">
        <v>4</v>
      </c>
      <c r="D2" s="319" t="str">
        <f>Tytuł!$G10</f>
        <v>Skrzaty</v>
      </c>
      <c r="E2" s="20"/>
      <c r="F2" s="319"/>
      <c r="G2" s="324"/>
      <c r="H2" s="322"/>
      <c r="I2" s="322"/>
      <c r="J2" s="322"/>
      <c r="K2" s="322"/>
      <c r="L2" s="322"/>
      <c r="M2" s="322"/>
    </row>
    <row r="3" spans="1:13" ht="12.75">
      <c r="A3" s="322"/>
      <c r="B3" s="322"/>
      <c r="C3" s="20" t="s">
        <v>5</v>
      </c>
      <c r="D3" s="319" t="str">
        <f>Tytuł!$G12</f>
        <v>Warszawa</v>
      </c>
      <c r="E3" s="20"/>
      <c r="F3" s="319"/>
      <c r="G3" s="324"/>
      <c r="H3" s="322"/>
      <c r="I3" s="322"/>
      <c r="J3" s="322"/>
      <c r="K3" s="322"/>
      <c r="L3" s="322"/>
      <c r="M3" s="322"/>
    </row>
    <row r="4" spans="1:13" ht="12.75" customHeight="1">
      <c r="A4" s="325" t="s">
        <v>74</v>
      </c>
      <c r="B4" s="322"/>
      <c r="C4" s="20" t="s">
        <v>6</v>
      </c>
      <c r="D4" s="319" t="str">
        <f>Tytuł!$G14</f>
        <v>6-8.08.2014</v>
      </c>
      <c r="E4" s="20"/>
      <c r="F4" s="319"/>
      <c r="G4" s="324"/>
      <c r="H4" s="322"/>
      <c r="I4" s="322"/>
      <c r="J4" s="322"/>
      <c r="K4" s="322"/>
      <c r="L4" s="322"/>
      <c r="M4" s="322"/>
    </row>
    <row r="5" spans="1:13" ht="12.75">
      <c r="A5" s="322"/>
      <c r="B5" s="322"/>
      <c r="C5" s="322"/>
      <c r="D5" s="322"/>
      <c r="E5" s="322"/>
      <c r="F5" s="322"/>
      <c r="G5" s="322"/>
      <c r="H5" s="322"/>
      <c r="I5" s="322"/>
      <c r="J5" s="322"/>
      <c r="K5" s="322"/>
      <c r="L5" s="322"/>
      <c r="M5" s="322"/>
    </row>
    <row r="6" spans="1:13" ht="15.75" customHeight="1">
      <c r="A6" s="327" t="s">
        <v>75</v>
      </c>
      <c r="B6" s="328"/>
      <c r="C6" s="329"/>
      <c r="D6" s="328"/>
      <c r="E6" s="328"/>
      <c r="F6" s="328"/>
      <c r="G6" s="328"/>
      <c r="H6" s="330"/>
      <c r="I6" s="322"/>
      <c r="J6" s="322"/>
      <c r="K6" s="322"/>
      <c r="L6" s="322"/>
      <c r="M6" s="322"/>
    </row>
    <row r="7" spans="1:13" ht="12.75" customHeight="1" thickBot="1">
      <c r="A7" s="331"/>
      <c r="B7" s="332"/>
      <c r="C7" s="333"/>
      <c r="D7" s="332"/>
      <c r="E7" s="332"/>
      <c r="F7" s="332"/>
      <c r="G7" s="332"/>
      <c r="H7" s="332"/>
      <c r="I7" s="322"/>
      <c r="J7" s="322"/>
      <c r="K7" s="322"/>
      <c r="L7" s="322"/>
      <c r="M7" s="322"/>
    </row>
    <row r="8" spans="1:13" ht="12.75" customHeight="1">
      <c r="A8" s="334"/>
      <c r="B8" s="484" t="s">
        <v>76</v>
      </c>
      <c r="C8" s="485"/>
      <c r="D8" s="486" t="s">
        <v>77</v>
      </c>
      <c r="E8" s="487"/>
      <c r="F8" s="488"/>
      <c r="G8" s="322"/>
      <c r="H8" s="335"/>
      <c r="I8" s="322"/>
      <c r="J8" s="322"/>
      <c r="K8" s="322"/>
      <c r="L8" s="322"/>
      <c r="M8" s="322"/>
    </row>
    <row r="9" spans="1:13" ht="12.75" customHeight="1">
      <c r="A9" s="336"/>
      <c r="B9" s="489" t="s">
        <v>80</v>
      </c>
      <c r="C9" s="490"/>
      <c r="D9" s="491" t="s">
        <v>80</v>
      </c>
      <c r="E9" s="492"/>
      <c r="F9" s="493"/>
      <c r="G9" s="322"/>
      <c r="H9" s="337"/>
      <c r="I9" s="322"/>
      <c r="J9" s="322"/>
      <c r="K9" s="322"/>
      <c r="L9" s="322"/>
      <c r="M9" s="322"/>
    </row>
    <row r="10" spans="1:13" ht="12.75" customHeight="1">
      <c r="A10" s="336"/>
      <c r="B10" s="499"/>
      <c r="C10" s="495"/>
      <c r="D10" s="500"/>
      <c r="E10" s="501"/>
      <c r="F10" s="498"/>
      <c r="G10" s="322"/>
      <c r="H10" s="337"/>
      <c r="I10" s="322"/>
      <c r="J10" s="322"/>
      <c r="K10" s="322"/>
      <c r="L10" s="322"/>
      <c r="M10" s="322"/>
    </row>
    <row r="11" spans="1:13" ht="12.75" customHeight="1">
      <c r="A11" s="336"/>
      <c r="B11" s="499"/>
      <c r="C11" s="495"/>
      <c r="D11" s="500"/>
      <c r="E11" s="501"/>
      <c r="F11" s="498"/>
      <c r="G11" s="322"/>
      <c r="H11" s="337"/>
      <c r="I11" s="322"/>
      <c r="J11" s="322"/>
      <c r="K11" s="322"/>
      <c r="L11" s="322"/>
      <c r="M11" s="322"/>
    </row>
    <row r="12" spans="1:13" ht="12.75" customHeight="1">
      <c r="A12" s="336"/>
      <c r="B12" s="494" t="s">
        <v>81</v>
      </c>
      <c r="C12" s="495"/>
      <c r="D12" s="496" t="s">
        <v>81</v>
      </c>
      <c r="E12" s="497"/>
      <c r="F12" s="498"/>
      <c r="G12" s="322"/>
      <c r="H12" s="338"/>
      <c r="I12" s="335"/>
      <c r="J12" s="322"/>
      <c r="K12" s="322"/>
      <c r="L12" s="322"/>
      <c r="M12" s="322"/>
    </row>
    <row r="13" spans="1:13" ht="12.75" customHeight="1">
      <c r="A13" s="336"/>
      <c r="B13" s="499"/>
      <c r="C13" s="495"/>
      <c r="D13" s="500"/>
      <c r="E13" s="501"/>
      <c r="F13" s="498"/>
      <c r="G13" s="322"/>
      <c r="H13" s="339"/>
      <c r="I13" s="335"/>
      <c r="J13" s="322"/>
      <c r="K13" s="322"/>
      <c r="L13" s="322"/>
      <c r="M13" s="322"/>
    </row>
    <row r="14" spans="1:13" ht="12.75" customHeight="1">
      <c r="A14" s="336"/>
      <c r="B14" s="499"/>
      <c r="C14" s="495"/>
      <c r="D14" s="500"/>
      <c r="E14" s="501"/>
      <c r="F14" s="498"/>
      <c r="G14" s="322"/>
      <c r="H14" s="339"/>
      <c r="I14" s="335"/>
      <c r="J14" s="322"/>
      <c r="K14" s="322"/>
      <c r="L14" s="322"/>
      <c r="M14" s="322"/>
    </row>
    <row r="15" spans="1:13" ht="12.75" customHeight="1">
      <c r="A15" s="336"/>
      <c r="B15" s="502"/>
      <c r="C15" s="503"/>
      <c r="D15" s="504"/>
      <c r="E15" s="505"/>
      <c r="F15" s="506"/>
      <c r="G15" s="322"/>
      <c r="H15" s="340"/>
      <c r="I15" s="335"/>
      <c r="J15" s="322"/>
      <c r="K15" s="322"/>
      <c r="L15" s="322"/>
      <c r="M15" s="322"/>
    </row>
    <row r="16" spans="1:13" ht="12.75" customHeight="1">
      <c r="A16" s="336"/>
      <c r="B16" s="489" t="s">
        <v>82</v>
      </c>
      <c r="C16" s="490"/>
      <c r="D16" s="491" t="s">
        <v>82</v>
      </c>
      <c r="E16" s="492"/>
      <c r="F16" s="493"/>
      <c r="G16" s="322"/>
      <c r="H16" s="340"/>
      <c r="I16" s="335"/>
      <c r="J16" s="322"/>
      <c r="K16" s="322"/>
      <c r="L16" s="322"/>
      <c r="M16" s="322"/>
    </row>
    <row r="17" spans="1:13" ht="12.75" customHeight="1">
      <c r="A17" s="336"/>
      <c r="B17" s="499"/>
      <c r="C17" s="495"/>
      <c r="D17" s="500"/>
      <c r="E17" s="501"/>
      <c r="F17" s="498"/>
      <c r="G17" s="322"/>
      <c r="H17" s="339"/>
      <c r="I17" s="335"/>
      <c r="J17" s="322"/>
      <c r="K17" s="322"/>
      <c r="L17" s="322"/>
      <c r="M17" s="322"/>
    </row>
    <row r="18" spans="1:13" ht="12.75" customHeight="1">
      <c r="A18" s="336"/>
      <c r="B18" s="499"/>
      <c r="C18" s="495"/>
      <c r="D18" s="500"/>
      <c r="E18" s="501"/>
      <c r="F18" s="498"/>
      <c r="G18" s="322"/>
      <c r="H18" s="339"/>
      <c r="I18" s="335"/>
      <c r="J18" s="322"/>
      <c r="K18" s="322"/>
      <c r="L18" s="322"/>
      <c r="M18" s="322"/>
    </row>
    <row r="19" spans="1:13" ht="12.75" customHeight="1">
      <c r="A19" s="336"/>
      <c r="B19" s="494" t="s">
        <v>81</v>
      </c>
      <c r="C19" s="495"/>
      <c r="D19" s="496" t="s">
        <v>81</v>
      </c>
      <c r="E19" s="501"/>
      <c r="F19" s="498"/>
      <c r="G19" s="322"/>
      <c r="H19" s="339"/>
      <c r="I19" s="335"/>
      <c r="J19" s="322"/>
      <c r="K19" s="322"/>
      <c r="L19" s="322"/>
      <c r="M19" s="322"/>
    </row>
    <row r="20" spans="1:13" ht="12.75" customHeight="1">
      <c r="A20" s="336"/>
      <c r="B20" s="499"/>
      <c r="C20" s="495"/>
      <c r="D20" s="500"/>
      <c r="E20" s="501"/>
      <c r="F20" s="498"/>
      <c r="G20" s="322"/>
      <c r="H20" s="337"/>
      <c r="I20" s="335"/>
      <c r="J20" s="322"/>
      <c r="K20" s="322"/>
      <c r="L20" s="322"/>
      <c r="M20" s="322"/>
    </row>
    <row r="21" spans="1:13" ht="12.75" customHeight="1">
      <c r="A21" s="336"/>
      <c r="B21" s="499"/>
      <c r="C21" s="495"/>
      <c r="D21" s="500"/>
      <c r="E21" s="501"/>
      <c r="F21" s="498"/>
      <c r="G21" s="322"/>
      <c r="H21" s="338"/>
      <c r="I21" s="335"/>
      <c r="J21" s="322"/>
      <c r="K21" s="322"/>
      <c r="L21" s="322"/>
      <c r="M21" s="322"/>
    </row>
    <row r="22" spans="1:13" ht="12.75" customHeight="1">
      <c r="A22" s="336"/>
      <c r="B22" s="502"/>
      <c r="C22" s="503"/>
      <c r="D22" s="504"/>
      <c r="E22" s="505"/>
      <c r="F22" s="506"/>
      <c r="G22" s="322"/>
      <c r="H22" s="339"/>
      <c r="I22" s="335"/>
      <c r="J22" s="322"/>
      <c r="K22" s="322"/>
      <c r="L22" s="322"/>
      <c r="M22" s="322"/>
    </row>
    <row r="23" spans="1:13" ht="12.75" customHeight="1">
      <c r="A23" s="336"/>
      <c r="B23" s="489" t="s">
        <v>82</v>
      </c>
      <c r="C23" s="490"/>
      <c r="D23" s="491" t="s">
        <v>82</v>
      </c>
      <c r="E23" s="492"/>
      <c r="F23" s="493"/>
      <c r="G23" s="322"/>
      <c r="H23" s="339"/>
      <c r="I23" s="335"/>
      <c r="J23" s="322"/>
      <c r="K23" s="322"/>
      <c r="L23" s="322"/>
      <c r="M23" s="322"/>
    </row>
    <row r="24" spans="1:13" ht="12.75" customHeight="1">
      <c r="A24" s="336"/>
      <c r="B24" s="499"/>
      <c r="C24" s="495"/>
      <c r="D24" s="500"/>
      <c r="E24" s="507"/>
      <c r="F24" s="498"/>
      <c r="G24" s="322"/>
      <c r="H24" s="339"/>
      <c r="I24" s="335"/>
      <c r="J24" s="322"/>
      <c r="K24" s="322"/>
      <c r="L24" s="322"/>
      <c r="M24" s="322"/>
    </row>
    <row r="25" spans="1:13" ht="12.75" customHeight="1">
      <c r="A25" s="336"/>
      <c r="B25" s="499"/>
      <c r="C25" s="495"/>
      <c r="D25" s="500"/>
      <c r="E25" s="507"/>
      <c r="F25" s="498"/>
      <c r="G25" s="322"/>
      <c r="H25" s="339"/>
      <c r="I25" s="335"/>
      <c r="J25" s="322"/>
      <c r="K25" s="322"/>
      <c r="L25" s="322"/>
      <c r="M25" s="322"/>
    </row>
    <row r="26" spans="1:13" ht="12.75" customHeight="1">
      <c r="A26" s="336"/>
      <c r="B26" s="494" t="s">
        <v>81</v>
      </c>
      <c r="C26" s="495"/>
      <c r="D26" s="496" t="s">
        <v>81</v>
      </c>
      <c r="E26" s="507"/>
      <c r="F26" s="498"/>
      <c r="G26" s="322"/>
      <c r="H26" s="339"/>
      <c r="I26" s="335"/>
      <c r="J26" s="322"/>
      <c r="K26" s="322"/>
      <c r="L26" s="322"/>
      <c r="M26" s="322"/>
    </row>
    <row r="27" spans="1:13" ht="12.75" customHeight="1">
      <c r="A27" s="336"/>
      <c r="B27" s="499"/>
      <c r="C27" s="495"/>
      <c r="D27" s="500"/>
      <c r="E27" s="507"/>
      <c r="F27" s="498"/>
      <c r="G27" s="322"/>
      <c r="H27" s="341"/>
      <c r="I27" s="335"/>
      <c r="J27" s="322"/>
      <c r="K27" s="322"/>
      <c r="L27" s="322"/>
      <c r="M27" s="322"/>
    </row>
    <row r="28" spans="1:13" ht="12.75" customHeight="1">
      <c r="A28" s="336"/>
      <c r="B28" s="499"/>
      <c r="C28" s="495"/>
      <c r="D28" s="500"/>
      <c r="E28" s="507"/>
      <c r="F28" s="498"/>
      <c r="G28" s="322"/>
      <c r="H28" s="342"/>
      <c r="I28" s="335"/>
      <c r="J28" s="322"/>
      <c r="K28" s="322"/>
      <c r="L28" s="322"/>
      <c r="M28" s="322"/>
    </row>
    <row r="29" spans="1:13" ht="12.75" customHeight="1">
      <c r="A29" s="336"/>
      <c r="B29" s="502"/>
      <c r="C29" s="503"/>
      <c r="D29" s="504"/>
      <c r="E29" s="505"/>
      <c r="F29" s="506"/>
      <c r="G29" s="322"/>
      <c r="H29" s="342"/>
      <c r="I29" s="335"/>
      <c r="J29" s="322"/>
      <c r="K29" s="322"/>
      <c r="L29" s="322"/>
      <c r="M29" s="322"/>
    </row>
    <row r="30" spans="1:13" ht="12.75" customHeight="1">
      <c r="A30" s="336"/>
      <c r="B30" s="489" t="s">
        <v>82</v>
      </c>
      <c r="C30" s="490"/>
      <c r="D30" s="491" t="s">
        <v>82</v>
      </c>
      <c r="E30" s="492"/>
      <c r="F30" s="493"/>
      <c r="G30" s="322"/>
      <c r="H30" s="342"/>
      <c r="I30" s="335"/>
      <c r="J30" s="322"/>
      <c r="K30" s="322"/>
      <c r="L30" s="322"/>
      <c r="M30" s="322"/>
    </row>
    <row r="31" spans="1:13" ht="12.75" customHeight="1">
      <c r="A31" s="336"/>
      <c r="B31" s="499"/>
      <c r="C31" s="495"/>
      <c r="D31" s="500"/>
      <c r="E31" s="501"/>
      <c r="F31" s="498"/>
      <c r="G31" s="322"/>
      <c r="H31" s="342"/>
      <c r="I31" s="335"/>
      <c r="J31" s="322"/>
      <c r="K31" s="322"/>
      <c r="L31" s="322"/>
      <c r="M31" s="322"/>
    </row>
    <row r="32" spans="1:13" ht="12.75" customHeight="1">
      <c r="A32" s="336"/>
      <c r="B32" s="499"/>
      <c r="C32" s="495"/>
      <c r="D32" s="500"/>
      <c r="E32" s="501"/>
      <c r="F32" s="498"/>
      <c r="G32" s="322"/>
      <c r="H32" s="342"/>
      <c r="I32" s="335"/>
      <c r="J32" s="322"/>
      <c r="K32" s="322"/>
      <c r="L32" s="322"/>
      <c r="M32" s="322"/>
    </row>
    <row r="33" spans="1:13" ht="12.75" customHeight="1">
      <c r="A33" s="336"/>
      <c r="B33" s="494" t="s">
        <v>81</v>
      </c>
      <c r="C33" s="495"/>
      <c r="D33" s="496" t="s">
        <v>81</v>
      </c>
      <c r="E33" s="501"/>
      <c r="F33" s="498"/>
      <c r="G33" s="322"/>
      <c r="H33" s="343"/>
      <c r="I33" s="335"/>
      <c r="J33" s="322"/>
      <c r="K33" s="322"/>
      <c r="L33" s="322"/>
      <c r="M33" s="322"/>
    </row>
    <row r="34" spans="1:13" ht="12.75" customHeight="1">
      <c r="A34" s="336"/>
      <c r="B34" s="499"/>
      <c r="C34" s="495"/>
      <c r="D34" s="500"/>
      <c r="E34" s="501"/>
      <c r="F34" s="498"/>
      <c r="G34" s="322"/>
      <c r="H34" s="343"/>
      <c r="I34" s="335"/>
      <c r="J34" s="322"/>
      <c r="K34" s="322"/>
      <c r="L34" s="322"/>
      <c r="M34" s="322"/>
    </row>
    <row r="35" spans="1:13" ht="12.75" customHeight="1">
      <c r="A35" s="336"/>
      <c r="B35" s="499"/>
      <c r="C35" s="495"/>
      <c r="D35" s="500"/>
      <c r="E35" s="501"/>
      <c r="F35" s="498"/>
      <c r="G35" s="322"/>
      <c r="H35" s="343"/>
      <c r="I35" s="335"/>
      <c r="J35" s="322"/>
      <c r="K35" s="322"/>
      <c r="L35" s="322"/>
      <c r="M35" s="322"/>
    </row>
    <row r="36" spans="1:13" ht="12.75" customHeight="1">
      <c r="A36" s="336"/>
      <c r="B36" s="502"/>
      <c r="C36" s="503"/>
      <c r="D36" s="504"/>
      <c r="E36" s="505"/>
      <c r="F36" s="506"/>
      <c r="G36" s="322"/>
      <c r="H36" s="339"/>
      <c r="I36" s="335"/>
      <c r="J36" s="322"/>
      <c r="K36" s="322"/>
      <c r="L36" s="322"/>
      <c r="M36" s="322"/>
    </row>
    <row r="37" spans="1:13" ht="12.75" customHeight="1">
      <c r="A37" s="336"/>
      <c r="B37" s="489" t="s">
        <v>82</v>
      </c>
      <c r="C37" s="490"/>
      <c r="D37" s="491" t="s">
        <v>82</v>
      </c>
      <c r="E37" s="492"/>
      <c r="F37" s="493"/>
      <c r="G37" s="322"/>
      <c r="H37" s="344"/>
      <c r="I37" s="335"/>
      <c r="J37" s="322"/>
      <c r="K37" s="322"/>
      <c r="L37" s="322"/>
      <c r="M37" s="322"/>
    </row>
    <row r="38" spans="1:13" ht="12.75" customHeight="1">
      <c r="A38" s="336"/>
      <c r="B38" s="499"/>
      <c r="C38" s="495"/>
      <c r="D38" s="500"/>
      <c r="E38" s="501"/>
      <c r="F38" s="498"/>
      <c r="G38" s="322"/>
      <c r="H38" s="339"/>
      <c r="I38" s="335"/>
      <c r="J38" s="322"/>
      <c r="K38" s="322"/>
      <c r="L38" s="322"/>
      <c r="M38" s="322"/>
    </row>
    <row r="39" spans="1:13" ht="12.75" customHeight="1">
      <c r="A39" s="336"/>
      <c r="B39" s="499"/>
      <c r="C39" s="495"/>
      <c r="D39" s="500"/>
      <c r="E39" s="501"/>
      <c r="F39" s="498"/>
      <c r="G39" s="322"/>
      <c r="H39" s="339"/>
      <c r="I39" s="335"/>
      <c r="J39" s="322"/>
      <c r="K39" s="322"/>
      <c r="L39" s="322"/>
      <c r="M39" s="322"/>
    </row>
    <row r="40" spans="1:13" ht="12.75" customHeight="1">
      <c r="A40" s="336"/>
      <c r="B40" s="494" t="s">
        <v>81</v>
      </c>
      <c r="C40" s="495"/>
      <c r="D40" s="496" t="s">
        <v>81</v>
      </c>
      <c r="E40" s="501"/>
      <c r="F40" s="498"/>
      <c r="G40" s="322"/>
      <c r="H40" s="339"/>
      <c r="I40" s="335"/>
      <c r="J40" s="322"/>
      <c r="K40" s="322"/>
      <c r="L40" s="322"/>
      <c r="M40" s="322"/>
    </row>
    <row r="41" spans="1:13" ht="12.75" customHeight="1">
      <c r="A41" s="336"/>
      <c r="B41" s="499"/>
      <c r="C41" s="495"/>
      <c r="D41" s="500"/>
      <c r="E41" s="501"/>
      <c r="F41" s="498"/>
      <c r="G41" s="322"/>
      <c r="H41" s="339"/>
      <c r="I41" s="335"/>
      <c r="J41" s="322"/>
      <c r="K41" s="322"/>
      <c r="L41" s="322"/>
      <c r="M41" s="322"/>
    </row>
    <row r="42" spans="1:13" ht="12.75" customHeight="1">
      <c r="A42" s="336"/>
      <c r="B42" s="499"/>
      <c r="C42" s="495"/>
      <c r="D42" s="500"/>
      <c r="E42" s="501"/>
      <c r="F42" s="498"/>
      <c r="G42" s="322"/>
      <c r="H42" s="339"/>
      <c r="I42" s="335"/>
      <c r="J42" s="322"/>
      <c r="K42" s="322"/>
      <c r="L42" s="322"/>
      <c r="M42" s="322"/>
    </row>
    <row r="43" spans="1:13" ht="12.75" customHeight="1">
      <c r="A43" s="336"/>
      <c r="B43" s="502"/>
      <c r="C43" s="503"/>
      <c r="D43" s="504"/>
      <c r="E43" s="505"/>
      <c r="F43" s="506"/>
      <c r="G43" s="322"/>
      <c r="H43" s="339"/>
      <c r="I43" s="335"/>
      <c r="J43" s="322"/>
      <c r="K43" s="322"/>
      <c r="L43" s="322"/>
      <c r="M43" s="322"/>
    </row>
    <row r="44" spans="1:13" ht="12.75" customHeight="1">
      <c r="A44" s="336"/>
      <c r="B44" s="489" t="s">
        <v>82</v>
      </c>
      <c r="C44" s="490"/>
      <c r="D44" s="491" t="s">
        <v>82</v>
      </c>
      <c r="E44" s="492"/>
      <c r="F44" s="493"/>
      <c r="G44" s="322"/>
      <c r="H44" s="339"/>
      <c r="I44" s="335"/>
      <c r="J44" s="322"/>
      <c r="K44" s="322"/>
      <c r="L44" s="322"/>
      <c r="M44" s="322"/>
    </row>
    <row r="45" spans="1:13" ht="12.75" customHeight="1">
      <c r="A45" s="336"/>
      <c r="B45" s="499"/>
      <c r="C45" s="495"/>
      <c r="D45" s="500"/>
      <c r="E45" s="501"/>
      <c r="F45" s="498"/>
      <c r="G45" s="322"/>
      <c r="H45" s="339"/>
      <c r="I45" s="335"/>
      <c r="J45" s="322"/>
      <c r="K45" s="322"/>
      <c r="L45" s="322"/>
      <c r="M45" s="322"/>
    </row>
    <row r="46" spans="1:13" ht="12.75" customHeight="1">
      <c r="A46" s="336"/>
      <c r="B46" s="499"/>
      <c r="C46" s="495"/>
      <c r="D46" s="500"/>
      <c r="E46" s="501"/>
      <c r="F46" s="498"/>
      <c r="G46" s="322"/>
      <c r="H46" s="339"/>
      <c r="I46" s="335"/>
      <c r="J46" s="322"/>
      <c r="K46" s="322"/>
      <c r="L46" s="322"/>
      <c r="M46" s="322"/>
    </row>
    <row r="47" spans="1:13" ht="12.75" customHeight="1">
      <c r="A47" s="336"/>
      <c r="B47" s="494" t="s">
        <v>81</v>
      </c>
      <c r="C47" s="495"/>
      <c r="D47" s="496" t="s">
        <v>81</v>
      </c>
      <c r="E47" s="501"/>
      <c r="F47" s="498"/>
      <c r="G47" s="322"/>
      <c r="H47" s="339"/>
      <c r="I47" s="335"/>
      <c r="J47" s="322"/>
      <c r="K47" s="322"/>
      <c r="L47" s="322"/>
      <c r="M47" s="322"/>
    </row>
    <row r="48" spans="1:13" ht="12.75" customHeight="1">
      <c r="A48" s="336"/>
      <c r="B48" s="499"/>
      <c r="C48" s="495"/>
      <c r="D48" s="500"/>
      <c r="E48" s="501"/>
      <c r="F48" s="498"/>
      <c r="G48" s="322"/>
      <c r="H48" s="339"/>
      <c r="I48" s="335"/>
      <c r="J48" s="322"/>
      <c r="K48" s="322"/>
      <c r="L48" s="322"/>
      <c r="M48" s="322"/>
    </row>
    <row r="49" spans="1:13" ht="12.75" customHeight="1">
      <c r="A49" s="336"/>
      <c r="B49" s="499"/>
      <c r="C49" s="495"/>
      <c r="D49" s="500"/>
      <c r="E49" s="501"/>
      <c r="F49" s="498"/>
      <c r="G49" s="322"/>
      <c r="H49" s="339"/>
      <c r="I49" s="335"/>
      <c r="J49" s="322"/>
      <c r="K49" s="322"/>
      <c r="L49" s="322"/>
      <c r="M49" s="322"/>
    </row>
    <row r="50" spans="1:13" ht="12.75" customHeight="1">
      <c r="A50" s="336"/>
      <c r="B50" s="502"/>
      <c r="C50" s="503"/>
      <c r="D50" s="504"/>
      <c r="E50" s="505"/>
      <c r="F50" s="506"/>
      <c r="G50" s="322"/>
      <c r="H50" s="339"/>
      <c r="I50" s="335"/>
      <c r="J50" s="322"/>
      <c r="K50" s="322"/>
      <c r="L50" s="322"/>
      <c r="M50" s="322"/>
    </row>
    <row r="51" spans="1:13" ht="12.75" customHeight="1">
      <c r="A51" s="336"/>
      <c r="B51" s="489" t="s">
        <v>82</v>
      </c>
      <c r="C51" s="490"/>
      <c r="D51" s="491" t="s">
        <v>82</v>
      </c>
      <c r="E51" s="492"/>
      <c r="F51" s="493"/>
      <c r="G51" s="322"/>
      <c r="H51" s="322"/>
      <c r="I51" s="322"/>
      <c r="J51" s="322"/>
      <c r="K51" s="322"/>
      <c r="L51" s="322"/>
      <c r="M51" s="322"/>
    </row>
    <row r="52" spans="1:13" ht="12.75" customHeight="1">
      <c r="A52" s="336"/>
      <c r="B52" s="499"/>
      <c r="C52" s="495"/>
      <c r="D52" s="500"/>
      <c r="E52" s="501"/>
      <c r="F52" s="498"/>
      <c r="G52" s="322"/>
      <c r="H52" s="322"/>
      <c r="I52" s="322"/>
      <c r="J52" s="322"/>
      <c r="K52" s="322"/>
      <c r="L52" s="322"/>
      <c r="M52" s="322"/>
    </row>
    <row r="53" spans="1:13" ht="12.75" customHeight="1">
      <c r="A53" s="336"/>
      <c r="B53" s="499"/>
      <c r="C53" s="495"/>
      <c r="D53" s="500"/>
      <c r="E53" s="501"/>
      <c r="F53" s="498"/>
      <c r="G53" s="322"/>
      <c r="H53" s="322"/>
      <c r="I53" s="322"/>
      <c r="J53" s="322"/>
      <c r="K53" s="322"/>
      <c r="L53" s="322"/>
      <c r="M53" s="322"/>
    </row>
    <row r="54" spans="1:13" ht="12.75" customHeight="1">
      <c r="A54" s="336"/>
      <c r="B54" s="494" t="s">
        <v>81</v>
      </c>
      <c r="C54" s="495"/>
      <c r="D54" s="496" t="s">
        <v>81</v>
      </c>
      <c r="E54" s="501"/>
      <c r="F54" s="498"/>
      <c r="G54" s="322"/>
      <c r="H54" s="322"/>
      <c r="I54" s="322"/>
      <c r="J54" s="322"/>
      <c r="K54" s="322"/>
      <c r="L54" s="322"/>
      <c r="M54" s="322"/>
    </row>
    <row r="55" spans="1:13" ht="12.75" customHeight="1">
      <c r="A55" s="336"/>
      <c r="B55" s="499"/>
      <c r="C55" s="495"/>
      <c r="D55" s="500"/>
      <c r="E55" s="501"/>
      <c r="F55" s="498"/>
      <c r="G55" s="322"/>
      <c r="H55" s="322"/>
      <c r="I55" s="322"/>
      <c r="J55" s="322"/>
      <c r="K55" s="322"/>
      <c r="L55" s="322"/>
      <c r="M55" s="322"/>
    </row>
    <row r="56" spans="1:13" ht="12.75" customHeight="1">
      <c r="A56" s="336"/>
      <c r="B56" s="499"/>
      <c r="C56" s="495"/>
      <c r="D56" s="500"/>
      <c r="E56" s="501"/>
      <c r="F56" s="498"/>
      <c r="G56" s="322"/>
      <c r="H56" s="322"/>
      <c r="I56" s="322"/>
      <c r="J56" s="322"/>
      <c r="K56" s="322"/>
      <c r="L56" s="322"/>
      <c r="M56" s="322"/>
    </row>
    <row r="57" spans="1:13" ht="12.75" customHeight="1" thickBot="1">
      <c r="A57" s="336"/>
      <c r="B57" s="508"/>
      <c r="C57" s="509"/>
      <c r="D57" s="510"/>
      <c r="E57" s="511"/>
      <c r="F57" s="512"/>
      <c r="G57" s="322"/>
      <c r="H57" s="322"/>
      <c r="I57" s="322"/>
      <c r="J57" s="322"/>
      <c r="K57" s="322"/>
      <c r="L57" s="322"/>
      <c r="M57" s="322"/>
    </row>
    <row r="58" spans="1:13" ht="12.75" customHeight="1">
      <c r="A58" s="322"/>
      <c r="B58" s="322"/>
      <c r="C58" s="322"/>
      <c r="D58" s="322"/>
      <c r="E58" s="322"/>
      <c r="F58" s="322"/>
      <c r="G58" s="322"/>
      <c r="H58" s="322"/>
      <c r="I58" s="322"/>
      <c r="J58" s="322"/>
      <c r="K58" s="322"/>
      <c r="L58" s="322"/>
      <c r="M58" s="322"/>
    </row>
    <row r="59" spans="1:13" ht="12.75" customHeight="1">
      <c r="A59" s="345" t="s">
        <v>83</v>
      </c>
      <c r="B59" s="346"/>
      <c r="C59" s="347"/>
      <c r="D59" s="347"/>
      <c r="E59" s="347"/>
      <c r="F59" s="348"/>
      <c r="G59" s="322"/>
      <c r="H59" s="322"/>
      <c r="I59" s="322"/>
      <c r="J59" s="322"/>
      <c r="K59" s="322"/>
      <c r="L59" s="322"/>
      <c r="M59" s="322"/>
    </row>
    <row r="60" spans="1:13" ht="12.75" customHeight="1">
      <c r="A60" s="322"/>
      <c r="B60" s="322"/>
      <c r="C60" s="322"/>
      <c r="D60" s="322"/>
      <c r="E60" s="322"/>
      <c r="F60" s="322"/>
      <c r="G60" s="322"/>
      <c r="H60" s="322"/>
      <c r="I60" s="322"/>
      <c r="J60" s="322"/>
      <c r="K60" s="322"/>
      <c r="L60" s="322"/>
      <c r="M60" s="322"/>
    </row>
    <row r="61" spans="1:13" ht="12.75">
      <c r="A61" s="322"/>
      <c r="B61" s="349" t="s">
        <v>84</v>
      </c>
      <c r="C61" s="350"/>
      <c r="D61" s="350"/>
      <c r="E61" s="322"/>
      <c r="F61" s="349" t="s">
        <v>85</v>
      </c>
      <c r="G61" s="322"/>
      <c r="H61" s="322"/>
      <c r="I61" s="322"/>
      <c r="J61" s="322"/>
      <c r="K61" s="322"/>
      <c r="L61" s="322"/>
      <c r="M61" s="322"/>
    </row>
    <row r="62" spans="1:13" ht="12.75">
      <c r="A62" s="322"/>
      <c r="B62" s="322"/>
      <c r="C62" s="322"/>
      <c r="D62" s="322"/>
      <c r="E62" s="322"/>
      <c r="F62" s="322"/>
      <c r="G62" s="322"/>
      <c r="H62" s="322"/>
      <c r="I62" s="322"/>
      <c r="J62" s="322"/>
      <c r="K62" s="322"/>
      <c r="L62" s="322"/>
      <c r="M62" s="322"/>
    </row>
    <row r="63" spans="1:13" ht="12.75">
      <c r="A63" s="322"/>
      <c r="B63" s="322"/>
      <c r="C63" s="322"/>
      <c r="D63" s="322"/>
      <c r="E63" s="322"/>
      <c r="F63" s="322"/>
      <c r="G63" s="322"/>
      <c r="H63" s="322"/>
      <c r="I63" s="322"/>
      <c r="J63" s="322"/>
      <c r="K63" s="322"/>
      <c r="L63" s="322"/>
      <c r="M63" s="322"/>
    </row>
    <row r="64" spans="1:13" ht="12.75">
      <c r="A64" s="322"/>
      <c r="B64" s="322"/>
      <c r="C64" s="322"/>
      <c r="D64" s="322"/>
      <c r="E64" s="322"/>
      <c r="F64" s="322"/>
      <c r="G64" s="322"/>
      <c r="H64" s="322"/>
      <c r="I64" s="322"/>
      <c r="J64" s="322"/>
      <c r="K64" s="322"/>
      <c r="L64" s="322"/>
      <c r="M64" s="322"/>
    </row>
    <row r="65" spans="1:13" ht="12.75">
      <c r="A65" s="322"/>
      <c r="B65" s="322"/>
      <c r="C65" s="322"/>
      <c r="D65" s="322"/>
      <c r="E65" s="322"/>
      <c r="F65" s="322"/>
      <c r="G65" s="322"/>
      <c r="H65" s="322"/>
      <c r="I65" s="322"/>
      <c r="J65" s="322"/>
      <c r="K65" s="322"/>
      <c r="L65" s="322"/>
      <c r="M65" s="322"/>
    </row>
    <row r="66" spans="1:13" ht="12.75">
      <c r="A66" s="322"/>
      <c r="B66" s="322"/>
      <c r="C66" s="322"/>
      <c r="D66" s="322"/>
      <c r="E66" s="322"/>
      <c r="F66" s="322"/>
      <c r="G66" s="322"/>
      <c r="H66" s="322"/>
      <c r="I66" s="322"/>
      <c r="J66" s="322"/>
      <c r="K66" s="322"/>
      <c r="L66" s="322"/>
      <c r="M66" s="322"/>
    </row>
    <row r="67" spans="1:13" ht="12.75">
      <c r="A67" s="322"/>
      <c r="B67" s="322"/>
      <c r="C67" s="322"/>
      <c r="D67" s="322"/>
      <c r="E67" s="322"/>
      <c r="F67" s="322"/>
      <c r="G67" s="322"/>
      <c r="H67" s="322"/>
      <c r="I67" s="322"/>
      <c r="J67" s="322"/>
      <c r="K67" s="322"/>
      <c r="L67" s="322"/>
      <c r="M67" s="322"/>
    </row>
    <row r="68" spans="1:13" ht="12.75">
      <c r="A68" s="322"/>
      <c r="B68" s="322"/>
      <c r="C68" s="322"/>
      <c r="D68" s="322"/>
      <c r="E68" s="322"/>
      <c r="F68" s="322"/>
      <c r="G68" s="322"/>
      <c r="H68" s="322"/>
      <c r="I68" s="322"/>
      <c r="J68" s="322"/>
      <c r="K68" s="322"/>
      <c r="L68" s="322"/>
      <c r="M68" s="322"/>
    </row>
    <row r="69" spans="1:13" ht="12.75">
      <c r="A69" s="322"/>
      <c r="B69" s="322"/>
      <c r="C69" s="322"/>
      <c r="D69" s="322"/>
      <c r="E69" s="322"/>
      <c r="F69" s="322"/>
      <c r="G69" s="322"/>
      <c r="H69" s="322"/>
      <c r="I69" s="322"/>
      <c r="J69" s="322"/>
      <c r="K69" s="322"/>
      <c r="L69" s="322"/>
      <c r="M69" s="322"/>
    </row>
    <row r="70" spans="1:13" ht="12.75">
      <c r="A70" s="322"/>
      <c r="B70" s="322"/>
      <c r="C70" s="322"/>
      <c r="D70" s="322"/>
      <c r="E70" s="322"/>
      <c r="F70" s="322"/>
      <c r="G70" s="322"/>
      <c r="H70" s="322"/>
      <c r="I70" s="322"/>
      <c r="J70" s="322"/>
      <c r="K70" s="322"/>
      <c r="L70" s="322"/>
      <c r="M70" s="322"/>
    </row>
    <row r="71" spans="1:13" ht="12.75">
      <c r="A71" s="322"/>
      <c r="B71" s="322"/>
      <c r="C71" s="322"/>
      <c r="D71" s="322"/>
      <c r="E71" s="322"/>
      <c r="F71" s="322"/>
      <c r="G71" s="322"/>
      <c r="H71" s="322"/>
      <c r="I71" s="322"/>
      <c r="J71" s="322"/>
      <c r="K71" s="322"/>
      <c r="L71" s="322"/>
      <c r="M71" s="322"/>
    </row>
    <row r="72" spans="1:13" ht="12.75">
      <c r="A72" s="322"/>
      <c r="B72" s="322"/>
      <c r="C72" s="322"/>
      <c r="D72" s="322"/>
      <c r="E72" s="322"/>
      <c r="F72" s="322"/>
      <c r="G72" s="322"/>
      <c r="H72" s="322"/>
      <c r="I72" s="322"/>
      <c r="J72" s="322"/>
      <c r="K72" s="322"/>
      <c r="L72" s="322"/>
      <c r="M72" s="322"/>
    </row>
    <row r="73" spans="1:13" ht="12.75">
      <c r="A73" s="322"/>
      <c r="B73" s="322"/>
      <c r="C73" s="322"/>
      <c r="D73" s="322"/>
      <c r="E73" s="322"/>
      <c r="F73" s="322"/>
      <c r="G73" s="322"/>
      <c r="H73" s="322"/>
      <c r="I73" s="322"/>
      <c r="J73" s="322"/>
      <c r="K73" s="322"/>
      <c r="L73" s="322"/>
      <c r="M73" s="322"/>
    </row>
    <row r="74" spans="1:13" ht="12.75">
      <c r="A74" s="322"/>
      <c r="B74" s="322"/>
      <c r="C74" s="322"/>
      <c r="D74" s="322"/>
      <c r="E74" s="322"/>
      <c r="F74" s="322"/>
      <c r="G74" s="322"/>
      <c r="H74" s="322"/>
      <c r="I74" s="322"/>
      <c r="J74" s="322"/>
      <c r="K74" s="322"/>
      <c r="L74" s="322"/>
      <c r="M74" s="322"/>
    </row>
    <row r="75" spans="1:13" ht="12.75">
      <c r="A75" s="322"/>
      <c r="B75" s="322"/>
      <c r="C75" s="322"/>
      <c r="D75" s="322"/>
      <c r="E75" s="322"/>
      <c r="F75" s="322"/>
      <c r="G75" s="322"/>
      <c r="H75" s="322"/>
      <c r="I75" s="322"/>
      <c r="J75" s="322"/>
      <c r="K75" s="322"/>
      <c r="L75" s="322"/>
      <c r="M75" s="322"/>
    </row>
    <row r="76" spans="1:13" ht="12.75">
      <c r="A76" s="322"/>
      <c r="B76" s="322"/>
      <c r="C76" s="322"/>
      <c r="D76" s="322"/>
      <c r="E76" s="322"/>
      <c r="F76" s="322"/>
      <c r="G76" s="322"/>
      <c r="H76" s="322"/>
      <c r="I76" s="322"/>
      <c r="J76" s="322"/>
      <c r="K76" s="322"/>
      <c r="L76" s="322"/>
      <c r="M76" s="322"/>
    </row>
    <row r="77" spans="1:13" ht="12.75">
      <c r="A77" s="322"/>
      <c r="B77" s="322"/>
      <c r="C77" s="322"/>
      <c r="D77" s="322"/>
      <c r="E77" s="322"/>
      <c r="F77" s="322"/>
      <c r="G77" s="322"/>
      <c r="H77" s="322"/>
      <c r="I77" s="322"/>
      <c r="J77" s="322"/>
      <c r="K77" s="322"/>
      <c r="L77" s="322"/>
      <c r="M77" s="322"/>
    </row>
    <row r="78" spans="1:13" ht="12.75">
      <c r="A78" s="322"/>
      <c r="B78" s="322"/>
      <c r="C78" s="322"/>
      <c r="D78" s="322"/>
      <c r="E78" s="322"/>
      <c r="F78" s="322"/>
      <c r="G78" s="322"/>
      <c r="H78" s="322"/>
      <c r="I78" s="322"/>
      <c r="J78" s="322"/>
      <c r="K78" s="322"/>
      <c r="L78" s="322"/>
      <c r="M78" s="322"/>
    </row>
    <row r="79" spans="1:13" ht="12.75">
      <c r="A79" s="322"/>
      <c r="B79" s="322"/>
      <c r="C79" s="322"/>
      <c r="D79" s="322"/>
      <c r="E79" s="322"/>
      <c r="F79" s="322"/>
      <c r="G79" s="322"/>
      <c r="H79" s="322"/>
      <c r="I79" s="322"/>
      <c r="J79" s="322"/>
      <c r="K79" s="322"/>
      <c r="L79" s="322"/>
      <c r="M79" s="322"/>
    </row>
    <row r="80" spans="1:13" ht="12.75">
      <c r="A80" s="322"/>
      <c r="B80" s="322"/>
      <c r="C80" s="322"/>
      <c r="D80" s="322"/>
      <c r="E80" s="322"/>
      <c r="F80" s="322"/>
      <c r="G80" s="322"/>
      <c r="H80" s="322"/>
      <c r="I80" s="322"/>
      <c r="J80" s="322"/>
      <c r="K80" s="322"/>
      <c r="L80" s="322"/>
      <c r="M80" s="322"/>
    </row>
    <row r="81" spans="1:13" ht="12.75">
      <c r="A81" s="322"/>
      <c r="B81" s="322"/>
      <c r="C81" s="322"/>
      <c r="D81" s="322"/>
      <c r="E81" s="322"/>
      <c r="F81" s="322"/>
      <c r="G81" s="322"/>
      <c r="H81" s="322"/>
      <c r="I81" s="322"/>
      <c r="J81" s="322"/>
      <c r="K81" s="322"/>
      <c r="L81" s="322"/>
      <c r="M81" s="322"/>
    </row>
    <row r="82" spans="1:13" ht="12.75">
      <c r="A82" s="322"/>
      <c r="B82" s="322"/>
      <c r="C82" s="322"/>
      <c r="D82" s="322"/>
      <c r="E82" s="322"/>
      <c r="F82" s="322"/>
      <c r="G82" s="322"/>
      <c r="H82" s="322"/>
      <c r="I82" s="322"/>
      <c r="J82" s="322"/>
      <c r="K82" s="322"/>
      <c r="L82" s="322"/>
      <c r="M82" s="322"/>
    </row>
    <row r="83" spans="1:13" ht="12.75">
      <c r="A83" s="322"/>
      <c r="B83" s="322"/>
      <c r="C83" s="322"/>
      <c r="D83" s="322"/>
      <c r="E83" s="322"/>
      <c r="F83" s="322"/>
      <c r="G83" s="322"/>
      <c r="H83" s="322"/>
      <c r="I83" s="322"/>
      <c r="J83" s="322"/>
      <c r="K83" s="322"/>
      <c r="L83" s="322"/>
      <c r="M83" s="322"/>
    </row>
    <row r="84" spans="1:13" ht="12.75">
      <c r="A84" s="322"/>
      <c r="B84" s="322"/>
      <c r="C84" s="322"/>
      <c r="D84" s="322"/>
      <c r="E84" s="322"/>
      <c r="F84" s="322"/>
      <c r="G84" s="322"/>
      <c r="H84" s="322"/>
      <c r="I84" s="322"/>
      <c r="J84" s="322"/>
      <c r="K84" s="322"/>
      <c r="L84" s="322"/>
      <c r="M84" s="322"/>
    </row>
    <row r="85" spans="1:13" ht="12.75">
      <c r="A85" s="322"/>
      <c r="B85" s="322"/>
      <c r="C85" s="322"/>
      <c r="D85" s="322"/>
      <c r="E85" s="322"/>
      <c r="F85" s="322"/>
      <c r="G85" s="322"/>
      <c r="H85" s="322"/>
      <c r="I85" s="322"/>
      <c r="J85" s="322"/>
      <c r="K85" s="322"/>
      <c r="L85" s="322"/>
      <c r="M85" s="322"/>
    </row>
    <row r="86" spans="1:13" ht="12.75">
      <c r="A86" s="322"/>
      <c r="B86" s="322"/>
      <c r="C86" s="322"/>
      <c r="D86" s="322"/>
      <c r="E86" s="322"/>
      <c r="F86" s="322"/>
      <c r="G86" s="322"/>
      <c r="H86" s="322"/>
      <c r="I86" s="322"/>
      <c r="J86" s="322"/>
      <c r="K86" s="322"/>
      <c r="L86" s="322"/>
      <c r="M86" s="322"/>
    </row>
    <row r="87" spans="1:13" ht="12.75">
      <c r="A87" s="322"/>
      <c r="B87" s="322"/>
      <c r="C87" s="322"/>
      <c r="D87" s="322"/>
      <c r="E87" s="322"/>
      <c r="F87" s="322"/>
      <c r="G87" s="322"/>
      <c r="H87" s="322"/>
      <c r="I87" s="322"/>
      <c r="J87" s="322"/>
      <c r="K87" s="322"/>
      <c r="L87" s="322"/>
      <c r="M87" s="322"/>
    </row>
    <row r="88" spans="1:13" ht="12.75">
      <c r="A88" s="322"/>
      <c r="B88" s="322"/>
      <c r="C88" s="322"/>
      <c r="D88" s="322"/>
      <c r="E88" s="322"/>
      <c r="F88" s="322"/>
      <c r="G88" s="322"/>
      <c r="H88" s="322"/>
      <c r="I88" s="322"/>
      <c r="J88" s="322"/>
      <c r="K88" s="322"/>
      <c r="L88" s="322"/>
      <c r="M88" s="322"/>
    </row>
    <row r="89" spans="1:13" ht="12.75">
      <c r="A89" s="322"/>
      <c r="B89" s="322"/>
      <c r="C89" s="322"/>
      <c r="D89" s="322"/>
      <c r="E89" s="322"/>
      <c r="F89" s="322"/>
      <c r="G89" s="322"/>
      <c r="H89" s="322"/>
      <c r="I89" s="322"/>
      <c r="J89" s="322"/>
      <c r="K89" s="322"/>
      <c r="L89" s="322"/>
      <c r="M89" s="322"/>
    </row>
  </sheetData>
  <sheetProtection/>
  <mergeCells count="100">
    <mergeCell ref="B57:C57"/>
    <mergeCell ref="D57:F57"/>
    <mergeCell ref="B53:C53"/>
    <mergeCell ref="D53:F53"/>
    <mergeCell ref="B54:C54"/>
    <mergeCell ref="D54:F54"/>
    <mergeCell ref="B55:C55"/>
    <mergeCell ref="D55:F55"/>
    <mergeCell ref="B52:C52"/>
    <mergeCell ref="D52:F52"/>
    <mergeCell ref="B56:C56"/>
    <mergeCell ref="D56:F56"/>
    <mergeCell ref="B50:C50"/>
    <mergeCell ref="D50:F50"/>
    <mergeCell ref="B51:C51"/>
    <mergeCell ref="D51:F51"/>
    <mergeCell ref="B48:C48"/>
    <mergeCell ref="D48:F48"/>
    <mergeCell ref="B49:C49"/>
    <mergeCell ref="D49:F49"/>
    <mergeCell ref="B46:C46"/>
    <mergeCell ref="D46:F46"/>
    <mergeCell ref="B47:C47"/>
    <mergeCell ref="D47:F47"/>
    <mergeCell ref="B44:C44"/>
    <mergeCell ref="D44:F44"/>
    <mergeCell ref="B45:C45"/>
    <mergeCell ref="D45:F45"/>
    <mergeCell ref="B42:C42"/>
    <mergeCell ref="D42:F42"/>
    <mergeCell ref="B43:C43"/>
    <mergeCell ref="D43:F43"/>
    <mergeCell ref="B40:C40"/>
    <mergeCell ref="D40:F40"/>
    <mergeCell ref="B41:C41"/>
    <mergeCell ref="D41:F41"/>
    <mergeCell ref="B38:C38"/>
    <mergeCell ref="D38:F38"/>
    <mergeCell ref="B39:C39"/>
    <mergeCell ref="D39:F39"/>
    <mergeCell ref="B36:C36"/>
    <mergeCell ref="D36:F36"/>
    <mergeCell ref="B37:C37"/>
    <mergeCell ref="D37:F37"/>
    <mergeCell ref="B34:C34"/>
    <mergeCell ref="D34:F34"/>
    <mergeCell ref="B35:C35"/>
    <mergeCell ref="D35:F35"/>
    <mergeCell ref="B32:C32"/>
    <mergeCell ref="D32:F32"/>
    <mergeCell ref="B33:C33"/>
    <mergeCell ref="D33:F33"/>
    <mergeCell ref="B30:C30"/>
    <mergeCell ref="D30:F30"/>
    <mergeCell ref="B31:C31"/>
    <mergeCell ref="D31:F31"/>
    <mergeCell ref="B28:C28"/>
    <mergeCell ref="D28:F28"/>
    <mergeCell ref="B29:C29"/>
    <mergeCell ref="D29:F29"/>
    <mergeCell ref="B26:C26"/>
    <mergeCell ref="D26:F26"/>
    <mergeCell ref="B27:C27"/>
    <mergeCell ref="D27:F27"/>
    <mergeCell ref="B24:C24"/>
    <mergeCell ref="D24:F24"/>
    <mergeCell ref="B25:C25"/>
    <mergeCell ref="D25:F25"/>
    <mergeCell ref="B22:C22"/>
    <mergeCell ref="D22:F22"/>
    <mergeCell ref="B23:C23"/>
    <mergeCell ref="D23:F23"/>
    <mergeCell ref="B20:C20"/>
    <mergeCell ref="D20:F20"/>
    <mergeCell ref="B21:C21"/>
    <mergeCell ref="D21:F21"/>
    <mergeCell ref="B18:C18"/>
    <mergeCell ref="D18:F18"/>
    <mergeCell ref="B19:C19"/>
    <mergeCell ref="D19:F19"/>
    <mergeCell ref="B16:C16"/>
    <mergeCell ref="D16:F16"/>
    <mergeCell ref="B17:C17"/>
    <mergeCell ref="D17:F17"/>
    <mergeCell ref="B14:C14"/>
    <mergeCell ref="D14:F14"/>
    <mergeCell ref="B15:C15"/>
    <mergeCell ref="D15:F15"/>
    <mergeCell ref="B13:C13"/>
    <mergeCell ref="D13:F13"/>
    <mergeCell ref="B10:C10"/>
    <mergeCell ref="D10:F10"/>
    <mergeCell ref="B11:C11"/>
    <mergeCell ref="D11:F11"/>
    <mergeCell ref="B8:C8"/>
    <mergeCell ref="D8:F8"/>
    <mergeCell ref="B9:C9"/>
    <mergeCell ref="D9:F9"/>
    <mergeCell ref="B12:C12"/>
    <mergeCell ref="D12:F12"/>
  </mergeCells>
  <dataValidations count="2">
    <dataValidation type="list" allowBlank="1" showInputMessage="1" sqref="B11:C11 B55:F57 B13:F15 B17:F18 B20:F22 B24:F25 B27:F28 B29:F29 B31:F32 B34:F36 B38:F39 B41:F43 B45:F46 B48:F50 B52:F53 D10:F11">
      <formula1>Imie</formula1>
    </dataValidation>
    <dataValidation type="list" allowBlank="1" showInputMessage="1" sqref="B10:C10">
      <formula1>Imie</formula1>
    </dataValidation>
  </dataValidations>
  <printOptions/>
  <pageMargins left="0.3937007874015748" right="0.3937007874015748" top="0.3937007874015748" bottom="0.3937007874015748" header="0" footer="0"/>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M82"/>
  <sheetViews>
    <sheetView showZeros="0" zoomScale="85" zoomScaleNormal="85" zoomScalePageLayoutView="0" workbookViewId="0" topLeftCell="A1">
      <selection activeCell="E2" sqref="E2"/>
    </sheetView>
  </sheetViews>
  <sheetFormatPr defaultColWidth="9.140625" defaultRowHeight="12.75"/>
  <cols>
    <col min="1" max="1" width="4.7109375" style="0" customWidth="1"/>
    <col min="2" max="3" width="20.7109375" style="0" customWidth="1"/>
    <col min="4" max="4" width="5.7109375" style="0" customWidth="1"/>
    <col min="5" max="5" width="15.7109375" style="0" customWidth="1"/>
    <col min="6" max="6" width="20.7109375" style="0" customWidth="1"/>
    <col min="7" max="7" width="4.7109375" style="0" customWidth="1"/>
    <col min="8" max="9" width="1.7109375" style="0" customWidth="1"/>
    <col min="13" max="13" width="9.7109375" style="0" bestFit="1" customWidth="1"/>
  </cols>
  <sheetData>
    <row r="1" spans="1:13" ht="19.5" customHeight="1">
      <c r="A1" s="275" t="str">
        <f>Tytuł!C10</f>
        <v>WTK-5</v>
      </c>
      <c r="B1" s="276"/>
      <c r="C1" s="20"/>
      <c r="D1" s="20" t="s">
        <v>17</v>
      </c>
      <c r="E1" s="277">
        <f>Tytuł!$C14</f>
        <v>0</v>
      </c>
      <c r="F1" s="277"/>
      <c r="G1" s="278"/>
      <c r="H1" s="279"/>
      <c r="I1" s="4"/>
      <c r="J1" s="4"/>
      <c r="K1" s="4"/>
      <c r="L1" s="4"/>
      <c r="M1" s="4"/>
    </row>
    <row r="2" spans="1:13" ht="12.75" customHeight="1">
      <c r="A2" s="276"/>
      <c r="B2" s="276"/>
      <c r="C2" s="20"/>
      <c r="D2" s="20" t="s">
        <v>4</v>
      </c>
      <c r="E2" s="280" t="str">
        <f>Tytuł!$G10</f>
        <v>Skrzaty</v>
      </c>
      <c r="F2" s="280"/>
      <c r="G2" s="281"/>
      <c r="H2" s="4"/>
      <c r="I2" s="4"/>
      <c r="J2" s="4"/>
      <c r="K2" s="4"/>
      <c r="L2" s="4"/>
      <c r="M2" s="4"/>
    </row>
    <row r="3" spans="1:13" ht="12.75">
      <c r="A3" s="4"/>
      <c r="B3" s="4"/>
      <c r="C3" s="20"/>
      <c r="D3" s="20" t="s">
        <v>5</v>
      </c>
      <c r="E3" s="280" t="str">
        <f>Tytuł!$G12</f>
        <v>Warszawa</v>
      </c>
      <c r="F3" s="280"/>
      <c r="G3" s="281"/>
      <c r="H3" s="4"/>
      <c r="I3" s="4"/>
      <c r="J3" s="4"/>
      <c r="K3" s="4"/>
      <c r="L3" s="4"/>
      <c r="M3" s="4"/>
    </row>
    <row r="4" spans="1:13" ht="12.75" customHeight="1">
      <c r="A4" s="282" t="s">
        <v>74</v>
      </c>
      <c r="B4" s="4"/>
      <c r="C4" s="20"/>
      <c r="D4" s="20" t="s">
        <v>6</v>
      </c>
      <c r="E4" s="280" t="str">
        <f>Tytuł!$G14</f>
        <v>6-8.08.2014</v>
      </c>
      <c r="F4" s="280"/>
      <c r="G4" s="281"/>
      <c r="H4" s="4"/>
      <c r="I4" s="4"/>
      <c r="J4" s="4"/>
      <c r="K4" s="4"/>
      <c r="L4" s="4"/>
      <c r="M4" s="4"/>
    </row>
    <row r="5" spans="1:13" ht="12.75">
      <c r="A5" s="4"/>
      <c r="B5" s="4"/>
      <c r="C5" s="4"/>
      <c r="D5" s="4"/>
      <c r="E5" s="4"/>
      <c r="F5" s="4"/>
      <c r="G5" s="4"/>
      <c r="H5" s="4"/>
      <c r="I5" s="4"/>
      <c r="J5" s="4"/>
      <c r="K5" s="4"/>
      <c r="L5" s="4"/>
      <c r="M5" s="4"/>
    </row>
    <row r="6" spans="1:13" ht="15.75" customHeight="1">
      <c r="A6" s="283" t="s">
        <v>75</v>
      </c>
      <c r="B6" s="284"/>
      <c r="C6" s="285"/>
      <c r="D6" s="284"/>
      <c r="E6" s="284"/>
      <c r="F6" s="284"/>
      <c r="G6" s="284"/>
      <c r="H6" s="286"/>
      <c r="I6" s="4"/>
      <c r="J6" s="4"/>
      <c r="K6" s="4"/>
      <c r="L6" s="4"/>
      <c r="M6" s="4"/>
    </row>
    <row r="7" spans="1:13" ht="12.75" customHeight="1" thickBot="1">
      <c r="A7" s="287"/>
      <c r="B7" s="288"/>
      <c r="C7" s="289"/>
      <c r="D7" s="288"/>
      <c r="E7" s="288"/>
      <c r="F7" s="288"/>
      <c r="G7" s="288"/>
      <c r="H7" s="288"/>
      <c r="I7" s="4"/>
      <c r="J7" s="4"/>
      <c r="K7" s="4"/>
      <c r="L7" s="4"/>
      <c r="M7" s="4"/>
    </row>
    <row r="8" spans="1:13" ht="18" customHeight="1">
      <c r="A8" s="290"/>
      <c r="B8" s="291" t="s">
        <v>76</v>
      </c>
      <c r="C8" s="292" t="s">
        <v>77</v>
      </c>
      <c r="D8" s="293" t="s">
        <v>78</v>
      </c>
      <c r="E8" s="294"/>
      <c r="F8" s="295" t="s">
        <v>79</v>
      </c>
      <c r="G8" s="4"/>
      <c r="H8" s="4"/>
      <c r="I8" s="4"/>
      <c r="J8" s="4"/>
      <c r="K8" s="4"/>
      <c r="L8" s="4"/>
      <c r="M8" s="4"/>
    </row>
    <row r="9" spans="1:13" ht="12.75">
      <c r="A9" s="296"/>
      <c r="B9" s="297" t="s">
        <v>80</v>
      </c>
      <c r="C9" s="298" t="s">
        <v>80</v>
      </c>
      <c r="D9" s="517" t="s">
        <v>80</v>
      </c>
      <c r="E9" s="518"/>
      <c r="F9" s="299" t="s">
        <v>80</v>
      </c>
      <c r="G9" s="4"/>
      <c r="H9" s="4"/>
      <c r="I9" s="4"/>
      <c r="J9" s="4"/>
      <c r="K9" s="4"/>
      <c r="L9" s="4"/>
      <c r="M9" s="4"/>
    </row>
    <row r="10" spans="1:13" ht="12.75">
      <c r="A10" s="296"/>
      <c r="B10" s="8"/>
      <c r="C10" s="4"/>
      <c r="D10" s="513"/>
      <c r="E10" s="514"/>
      <c r="F10" s="300"/>
      <c r="G10" s="4"/>
      <c r="H10" s="4"/>
      <c r="I10" s="4"/>
      <c r="J10" s="4"/>
      <c r="K10" s="4"/>
      <c r="L10" s="4"/>
      <c r="M10" s="4"/>
    </row>
    <row r="11" spans="1:13" ht="12.75">
      <c r="A11" s="296"/>
      <c r="B11" s="8"/>
      <c r="C11" s="4"/>
      <c r="D11" s="513"/>
      <c r="E11" s="514"/>
      <c r="F11" s="300"/>
      <c r="G11" s="4"/>
      <c r="H11" s="4"/>
      <c r="I11" s="4"/>
      <c r="J11" s="4"/>
      <c r="K11" s="4"/>
      <c r="L11" s="4"/>
      <c r="M11" s="4"/>
    </row>
    <row r="12" spans="1:13" ht="12.75">
      <c r="A12" s="296"/>
      <c r="B12" s="301" t="s">
        <v>81</v>
      </c>
      <c r="C12" s="302" t="s">
        <v>81</v>
      </c>
      <c r="D12" s="519" t="s">
        <v>81</v>
      </c>
      <c r="E12" s="520"/>
      <c r="F12" s="303" t="s">
        <v>81</v>
      </c>
      <c r="G12" s="4"/>
      <c r="H12" s="4"/>
      <c r="I12" s="4"/>
      <c r="J12" s="4"/>
      <c r="K12" s="4"/>
      <c r="L12" s="4"/>
      <c r="M12" s="4"/>
    </row>
    <row r="13" spans="1:13" ht="12.75">
      <c r="A13" s="296"/>
      <c r="B13" s="8"/>
      <c r="C13" s="4"/>
      <c r="D13" s="513"/>
      <c r="E13" s="514"/>
      <c r="F13" s="300"/>
      <c r="G13" s="4"/>
      <c r="H13" s="4"/>
      <c r="I13" s="4"/>
      <c r="J13" s="4"/>
      <c r="K13" s="4"/>
      <c r="L13" s="4"/>
      <c r="M13" s="4"/>
    </row>
    <row r="14" spans="1:13" ht="12.75">
      <c r="A14" s="296"/>
      <c r="B14" s="8"/>
      <c r="C14" s="4"/>
      <c r="D14" s="513"/>
      <c r="E14" s="514"/>
      <c r="F14" s="300"/>
      <c r="G14" s="4"/>
      <c r="H14" s="4"/>
      <c r="I14" s="4"/>
      <c r="J14" s="4"/>
      <c r="K14" s="4"/>
      <c r="L14" s="4"/>
      <c r="M14" s="4"/>
    </row>
    <row r="15" spans="1:13" ht="12.75">
      <c r="A15" s="296"/>
      <c r="B15" s="10"/>
      <c r="C15" s="9"/>
      <c r="D15" s="515"/>
      <c r="E15" s="516"/>
      <c r="F15" s="304"/>
      <c r="G15" s="4"/>
      <c r="H15" s="4"/>
      <c r="I15" s="4"/>
      <c r="J15" s="4"/>
      <c r="K15" s="4"/>
      <c r="L15" s="4"/>
      <c r="M15" s="4"/>
    </row>
    <row r="16" spans="1:13" ht="12.75">
      <c r="A16" s="296"/>
      <c r="B16" s="297" t="s">
        <v>82</v>
      </c>
      <c r="C16" s="298" t="s">
        <v>82</v>
      </c>
      <c r="D16" s="517" t="s">
        <v>82</v>
      </c>
      <c r="E16" s="518"/>
      <c r="F16" s="299" t="s">
        <v>82</v>
      </c>
      <c r="G16" s="4"/>
      <c r="H16" s="4"/>
      <c r="I16" s="4"/>
      <c r="J16" s="4"/>
      <c r="K16" s="4"/>
      <c r="L16" s="4"/>
      <c r="M16" s="4"/>
    </row>
    <row r="17" spans="1:13" ht="12.75">
      <c r="A17" s="296"/>
      <c r="B17" s="8"/>
      <c r="C17" s="4"/>
      <c r="D17" s="513"/>
      <c r="E17" s="514"/>
      <c r="F17" s="300"/>
      <c r="G17" s="4"/>
      <c r="H17" s="4"/>
      <c r="I17" s="4"/>
      <c r="J17" s="4"/>
      <c r="K17" s="4"/>
      <c r="L17" s="4"/>
      <c r="M17" s="4"/>
    </row>
    <row r="18" spans="1:13" ht="12.75">
      <c r="A18" s="296"/>
      <c r="B18" s="8"/>
      <c r="C18" s="4"/>
      <c r="D18" s="513"/>
      <c r="E18" s="514"/>
      <c r="F18" s="300"/>
      <c r="G18" s="4"/>
      <c r="H18" s="4"/>
      <c r="I18" s="4"/>
      <c r="J18" s="4"/>
      <c r="K18" s="4"/>
      <c r="L18" s="4"/>
      <c r="M18" s="4"/>
    </row>
    <row r="19" spans="1:13" ht="12.75">
      <c r="A19" s="296"/>
      <c r="B19" s="301" t="s">
        <v>81</v>
      </c>
      <c r="C19" s="302" t="s">
        <v>81</v>
      </c>
      <c r="D19" s="519" t="s">
        <v>81</v>
      </c>
      <c r="E19" s="514"/>
      <c r="F19" s="303" t="s">
        <v>81</v>
      </c>
      <c r="G19" s="4"/>
      <c r="H19" s="4"/>
      <c r="I19" s="4"/>
      <c r="J19" s="4"/>
      <c r="K19" s="4"/>
      <c r="L19" s="4"/>
      <c r="M19" s="4"/>
    </row>
    <row r="20" spans="1:13" ht="12.75">
      <c r="A20" s="296"/>
      <c r="B20" s="8"/>
      <c r="C20" s="4"/>
      <c r="D20" s="513"/>
      <c r="E20" s="514"/>
      <c r="F20" s="300"/>
      <c r="G20" s="4"/>
      <c r="H20" s="4"/>
      <c r="I20" s="4"/>
      <c r="J20" s="4"/>
      <c r="K20" s="4"/>
      <c r="L20" s="4"/>
      <c r="M20" s="4"/>
    </row>
    <row r="21" spans="1:13" ht="12.75">
      <c r="A21" s="296"/>
      <c r="B21" s="8"/>
      <c r="C21" s="4"/>
      <c r="D21" s="513"/>
      <c r="E21" s="514"/>
      <c r="F21" s="300"/>
      <c r="G21" s="4"/>
      <c r="H21" s="4"/>
      <c r="I21" s="4"/>
      <c r="J21" s="4"/>
      <c r="K21" s="4"/>
      <c r="L21" s="4"/>
      <c r="M21" s="4"/>
    </row>
    <row r="22" spans="1:13" ht="12.75">
      <c r="A22" s="296"/>
      <c r="B22" s="10"/>
      <c r="C22" s="9"/>
      <c r="D22" s="515"/>
      <c r="E22" s="516"/>
      <c r="F22" s="304"/>
      <c r="G22" s="4"/>
      <c r="H22" s="4"/>
      <c r="I22" s="4"/>
      <c r="J22" s="4"/>
      <c r="K22" s="4"/>
      <c r="L22" s="4"/>
      <c r="M22" s="4"/>
    </row>
    <row r="23" spans="1:13" ht="12.75">
      <c r="A23" s="296"/>
      <c r="B23" s="297" t="s">
        <v>82</v>
      </c>
      <c r="C23" s="298" t="s">
        <v>82</v>
      </c>
      <c r="D23" s="305" t="s">
        <v>82</v>
      </c>
      <c r="E23" s="297"/>
      <c r="F23" s="299" t="s">
        <v>82</v>
      </c>
      <c r="G23" s="4"/>
      <c r="H23" s="4"/>
      <c r="I23" s="4"/>
      <c r="J23" s="4"/>
      <c r="K23" s="4"/>
      <c r="L23" s="4"/>
      <c r="M23" s="4"/>
    </row>
    <row r="24" spans="1:13" ht="12.75">
      <c r="A24" s="296"/>
      <c r="B24" s="8"/>
      <c r="C24" s="4"/>
      <c r="D24" s="513"/>
      <c r="E24" s="514"/>
      <c r="F24" s="300"/>
      <c r="G24" s="4"/>
      <c r="H24" s="4"/>
      <c r="I24" s="4"/>
      <c r="J24" s="4"/>
      <c r="K24" s="4"/>
      <c r="L24" s="4"/>
      <c r="M24" s="4"/>
    </row>
    <row r="25" spans="1:13" ht="12.75">
      <c r="A25" s="296"/>
      <c r="B25" s="8"/>
      <c r="C25" s="4"/>
      <c r="D25" s="513"/>
      <c r="E25" s="514"/>
      <c r="F25" s="300"/>
      <c r="G25" s="4"/>
      <c r="H25" s="4"/>
      <c r="I25" s="4"/>
      <c r="J25" s="4"/>
      <c r="K25" s="4"/>
      <c r="L25" s="4"/>
      <c r="M25" s="4"/>
    </row>
    <row r="26" spans="1:13" ht="12.75">
      <c r="A26" s="296"/>
      <c r="B26" s="301" t="s">
        <v>81</v>
      </c>
      <c r="C26" s="302" t="s">
        <v>81</v>
      </c>
      <c r="D26" s="519" t="s">
        <v>81</v>
      </c>
      <c r="E26" s="520"/>
      <c r="F26" s="303" t="s">
        <v>81</v>
      </c>
      <c r="G26" s="4"/>
      <c r="H26" s="4"/>
      <c r="I26" s="4"/>
      <c r="J26" s="4"/>
      <c r="K26" s="4"/>
      <c r="L26" s="4"/>
      <c r="M26" s="4"/>
    </row>
    <row r="27" spans="1:13" ht="12.75">
      <c r="A27" s="296"/>
      <c r="B27" s="8"/>
      <c r="C27" s="4"/>
      <c r="D27" s="513"/>
      <c r="E27" s="514"/>
      <c r="F27" s="300"/>
      <c r="G27" s="4"/>
      <c r="H27" s="4"/>
      <c r="I27" s="4"/>
      <c r="J27" s="4"/>
      <c r="K27" s="4"/>
      <c r="L27" s="4"/>
      <c r="M27" s="4"/>
    </row>
    <row r="28" spans="1:13" ht="12.75">
      <c r="A28" s="296"/>
      <c r="B28" s="8"/>
      <c r="C28" s="4"/>
      <c r="D28" s="513"/>
      <c r="E28" s="514"/>
      <c r="F28" s="300"/>
      <c r="G28" s="4"/>
      <c r="H28" s="4"/>
      <c r="I28" s="4"/>
      <c r="J28" s="4"/>
      <c r="K28" s="4"/>
      <c r="L28" s="4"/>
      <c r="M28" s="4"/>
    </row>
    <row r="29" spans="1:13" ht="12.75">
      <c r="A29" s="296"/>
      <c r="B29" s="10"/>
      <c r="C29" s="9"/>
      <c r="D29" s="515"/>
      <c r="E29" s="516"/>
      <c r="F29" s="304"/>
      <c r="G29" s="4"/>
      <c r="H29" s="4"/>
      <c r="I29" s="4"/>
      <c r="J29" s="4"/>
      <c r="K29" s="4"/>
      <c r="L29" s="4"/>
      <c r="M29" s="4"/>
    </row>
    <row r="30" spans="1:13" ht="12.75">
      <c r="A30" s="296"/>
      <c r="B30" s="297" t="s">
        <v>82</v>
      </c>
      <c r="C30" s="298" t="s">
        <v>82</v>
      </c>
      <c r="D30" s="517" t="s">
        <v>82</v>
      </c>
      <c r="E30" s="518"/>
      <c r="F30" s="299" t="s">
        <v>82</v>
      </c>
      <c r="G30" s="4"/>
      <c r="H30" s="4"/>
      <c r="I30" s="4"/>
      <c r="J30" s="4"/>
      <c r="K30" s="4"/>
      <c r="L30" s="4"/>
      <c r="M30" s="4"/>
    </row>
    <row r="31" spans="1:13" ht="12.75">
      <c r="A31" s="296"/>
      <c r="B31" s="8"/>
      <c r="C31" s="4"/>
      <c r="D31" s="513"/>
      <c r="E31" s="514"/>
      <c r="F31" s="300"/>
      <c r="G31" s="4"/>
      <c r="H31" s="4"/>
      <c r="I31" s="4"/>
      <c r="J31" s="4"/>
      <c r="K31" s="4"/>
      <c r="L31" s="4"/>
      <c r="M31" s="4"/>
    </row>
    <row r="32" spans="1:13" ht="12.75">
      <c r="A32" s="296"/>
      <c r="B32" s="8"/>
      <c r="C32" s="4"/>
      <c r="D32" s="513"/>
      <c r="E32" s="514"/>
      <c r="F32" s="300"/>
      <c r="G32" s="4"/>
      <c r="H32" s="4"/>
      <c r="I32" s="4"/>
      <c r="J32" s="4"/>
      <c r="K32" s="4"/>
      <c r="L32" s="4"/>
      <c r="M32" s="4"/>
    </row>
    <row r="33" spans="1:13" ht="12.75">
      <c r="A33" s="296"/>
      <c r="B33" s="301" t="s">
        <v>81</v>
      </c>
      <c r="C33" s="302" t="s">
        <v>81</v>
      </c>
      <c r="D33" s="519" t="s">
        <v>81</v>
      </c>
      <c r="E33" s="514"/>
      <c r="F33" s="303" t="s">
        <v>81</v>
      </c>
      <c r="G33" s="4"/>
      <c r="H33" s="4"/>
      <c r="I33" s="4"/>
      <c r="J33" s="4"/>
      <c r="K33" s="4"/>
      <c r="L33" s="4"/>
      <c r="M33" s="4"/>
    </row>
    <row r="34" spans="1:13" ht="12.75">
      <c r="A34" s="296"/>
      <c r="B34" s="8"/>
      <c r="C34" s="4"/>
      <c r="D34" s="513"/>
      <c r="E34" s="514"/>
      <c r="F34" s="300"/>
      <c r="G34" s="4"/>
      <c r="H34" s="4"/>
      <c r="I34" s="4"/>
      <c r="J34" s="4"/>
      <c r="K34" s="4"/>
      <c r="L34" s="4"/>
      <c r="M34" s="4"/>
    </row>
    <row r="35" spans="1:13" ht="12.75">
      <c r="A35" s="296"/>
      <c r="B35" s="8"/>
      <c r="C35" s="4"/>
      <c r="D35" s="513"/>
      <c r="E35" s="514"/>
      <c r="F35" s="300"/>
      <c r="G35" s="4"/>
      <c r="H35" s="4"/>
      <c r="I35" s="4"/>
      <c r="J35" s="4"/>
      <c r="K35" s="4"/>
      <c r="L35" s="4"/>
      <c r="M35" s="4"/>
    </row>
    <row r="36" spans="1:13" ht="12.75">
      <c r="A36" s="296"/>
      <c r="B36" s="10"/>
      <c r="C36" s="9"/>
      <c r="D36" s="515"/>
      <c r="E36" s="516"/>
      <c r="F36" s="304"/>
      <c r="G36" s="4"/>
      <c r="H36" s="4"/>
      <c r="I36" s="4"/>
      <c r="J36" s="4"/>
      <c r="K36" s="4"/>
      <c r="L36" s="4"/>
      <c r="M36" s="4"/>
    </row>
    <row r="37" spans="1:13" ht="12.75">
      <c r="A37" s="296"/>
      <c r="B37" s="297" t="s">
        <v>82</v>
      </c>
      <c r="C37" s="298" t="s">
        <v>82</v>
      </c>
      <c r="D37" s="517" t="s">
        <v>82</v>
      </c>
      <c r="E37" s="518"/>
      <c r="F37" s="299" t="s">
        <v>82</v>
      </c>
      <c r="G37" s="4"/>
      <c r="H37" s="4"/>
      <c r="I37" s="4"/>
      <c r="J37" s="4"/>
      <c r="K37" s="4"/>
      <c r="L37" s="4"/>
      <c r="M37" s="4"/>
    </row>
    <row r="38" spans="1:13" ht="12.75">
      <c r="A38" s="296"/>
      <c r="B38" s="8"/>
      <c r="C38" s="306"/>
      <c r="D38" s="513"/>
      <c r="E38" s="514"/>
      <c r="F38" s="296"/>
      <c r="G38" s="4"/>
      <c r="H38" s="4"/>
      <c r="I38" s="4"/>
      <c r="J38" s="4"/>
      <c r="K38" s="4"/>
      <c r="L38" s="4"/>
      <c r="M38" s="4"/>
    </row>
    <row r="39" spans="1:13" ht="12.75">
      <c r="A39" s="296"/>
      <c r="B39" s="8"/>
      <c r="C39" s="306"/>
      <c r="D39" s="513"/>
      <c r="E39" s="514"/>
      <c r="F39" s="296"/>
      <c r="G39" s="4"/>
      <c r="H39" s="4"/>
      <c r="I39" s="4"/>
      <c r="J39" s="4"/>
      <c r="K39" s="4"/>
      <c r="L39" s="4"/>
      <c r="M39" s="4"/>
    </row>
    <row r="40" spans="1:13" ht="12.75">
      <c r="A40" s="296"/>
      <c r="B40" s="301" t="s">
        <v>81</v>
      </c>
      <c r="C40" s="302" t="s">
        <v>81</v>
      </c>
      <c r="D40" s="519" t="s">
        <v>81</v>
      </c>
      <c r="E40" s="514"/>
      <c r="F40" s="303" t="s">
        <v>81</v>
      </c>
      <c r="G40" s="4"/>
      <c r="H40" s="4"/>
      <c r="I40" s="4"/>
      <c r="J40" s="4"/>
      <c r="K40" s="4"/>
      <c r="L40" s="4"/>
      <c r="M40" s="4"/>
    </row>
    <row r="41" spans="1:13" ht="12.75">
      <c r="A41" s="296"/>
      <c r="B41" s="8"/>
      <c r="C41" s="306"/>
      <c r="D41" s="513"/>
      <c r="E41" s="514"/>
      <c r="F41" s="296"/>
      <c r="G41" s="4"/>
      <c r="H41" s="4"/>
      <c r="I41" s="4"/>
      <c r="J41" s="4"/>
      <c r="K41" s="4"/>
      <c r="L41" s="4"/>
      <c r="M41" s="4"/>
    </row>
    <row r="42" spans="1:13" ht="12.75">
      <c r="A42" s="296"/>
      <c r="B42" s="8"/>
      <c r="C42" s="306"/>
      <c r="D42" s="513"/>
      <c r="E42" s="514"/>
      <c r="F42" s="296"/>
      <c r="G42" s="4"/>
      <c r="H42" s="4"/>
      <c r="I42" s="4"/>
      <c r="J42" s="4"/>
      <c r="K42" s="4"/>
      <c r="L42" s="4"/>
      <c r="M42" s="4"/>
    </row>
    <row r="43" spans="1:13" ht="12.75">
      <c r="A43" s="296"/>
      <c r="B43" s="10"/>
      <c r="C43" s="307"/>
      <c r="D43" s="515"/>
      <c r="E43" s="516"/>
      <c r="F43" s="308"/>
      <c r="G43" s="4"/>
      <c r="H43" s="4"/>
      <c r="I43" s="4"/>
      <c r="J43" s="4"/>
      <c r="K43" s="4"/>
      <c r="L43" s="4"/>
      <c r="M43" s="4"/>
    </row>
    <row r="44" spans="1:13" ht="12.75">
      <c r="A44" s="296"/>
      <c r="B44" s="297" t="s">
        <v>82</v>
      </c>
      <c r="C44" s="298" t="s">
        <v>82</v>
      </c>
      <c r="D44" s="517" t="s">
        <v>82</v>
      </c>
      <c r="E44" s="518"/>
      <c r="F44" s="299" t="s">
        <v>82</v>
      </c>
      <c r="G44" s="4"/>
      <c r="H44" s="4"/>
      <c r="I44" s="4"/>
      <c r="J44" s="4"/>
      <c r="K44" s="4"/>
      <c r="L44" s="4"/>
      <c r="M44" s="4"/>
    </row>
    <row r="45" spans="1:13" ht="12.75">
      <c r="A45" s="296"/>
      <c r="B45" s="8"/>
      <c r="C45" s="306"/>
      <c r="D45" s="513"/>
      <c r="E45" s="514"/>
      <c r="F45" s="296"/>
      <c r="G45" s="4"/>
      <c r="H45" s="4"/>
      <c r="I45" s="4"/>
      <c r="J45" s="4"/>
      <c r="K45" s="4"/>
      <c r="L45" s="4"/>
      <c r="M45" s="4"/>
    </row>
    <row r="46" spans="1:13" ht="12.75">
      <c r="A46" s="296"/>
      <c r="B46" s="8"/>
      <c r="C46" s="306"/>
      <c r="D46" s="513"/>
      <c r="E46" s="514"/>
      <c r="F46" s="296"/>
      <c r="G46" s="4"/>
      <c r="H46" s="4"/>
      <c r="I46" s="4"/>
      <c r="J46" s="4"/>
      <c r="K46" s="4"/>
      <c r="L46" s="4"/>
      <c r="M46" s="4"/>
    </row>
    <row r="47" spans="1:13" ht="12.75">
      <c r="A47" s="296"/>
      <c r="B47" s="301" t="s">
        <v>81</v>
      </c>
      <c r="C47" s="302" t="s">
        <v>81</v>
      </c>
      <c r="D47" s="519" t="s">
        <v>81</v>
      </c>
      <c r="E47" s="514"/>
      <c r="F47" s="303" t="s">
        <v>81</v>
      </c>
      <c r="G47" s="4"/>
      <c r="H47" s="4"/>
      <c r="I47" s="4"/>
      <c r="J47" s="4"/>
      <c r="K47" s="4"/>
      <c r="L47" s="4"/>
      <c r="M47" s="4"/>
    </row>
    <row r="48" spans="1:13" ht="12.75">
      <c r="A48" s="296"/>
      <c r="B48" s="8"/>
      <c r="C48" s="306"/>
      <c r="D48" s="513"/>
      <c r="E48" s="514"/>
      <c r="F48" s="296"/>
      <c r="G48" s="4"/>
      <c r="H48" s="4"/>
      <c r="I48" s="4"/>
      <c r="J48" s="4"/>
      <c r="K48" s="4"/>
      <c r="L48" s="4"/>
      <c r="M48" s="4"/>
    </row>
    <row r="49" spans="1:13" ht="12.75">
      <c r="A49" s="296"/>
      <c r="B49" s="8"/>
      <c r="C49" s="306"/>
      <c r="D49" s="513"/>
      <c r="E49" s="514"/>
      <c r="F49" s="296"/>
      <c r="G49" s="4"/>
      <c r="H49" s="4"/>
      <c r="I49" s="4"/>
      <c r="J49" s="4"/>
      <c r="K49" s="4"/>
      <c r="L49" s="4"/>
      <c r="M49" s="4"/>
    </row>
    <row r="50" spans="1:13" ht="12.75">
      <c r="A50" s="296"/>
      <c r="B50" s="10"/>
      <c r="C50" s="307"/>
      <c r="D50" s="515"/>
      <c r="E50" s="516"/>
      <c r="F50" s="308"/>
      <c r="G50" s="4"/>
      <c r="H50" s="4"/>
      <c r="I50" s="4"/>
      <c r="J50" s="4"/>
      <c r="K50" s="4"/>
      <c r="L50" s="4"/>
      <c r="M50" s="4"/>
    </row>
    <row r="51" spans="1:13" ht="12.75">
      <c r="A51" s="296"/>
      <c r="B51" s="297" t="s">
        <v>82</v>
      </c>
      <c r="C51" s="298" t="s">
        <v>82</v>
      </c>
      <c r="D51" s="517" t="s">
        <v>82</v>
      </c>
      <c r="E51" s="518"/>
      <c r="F51" s="299" t="s">
        <v>82</v>
      </c>
      <c r="G51" s="4"/>
      <c r="H51" s="4"/>
      <c r="I51" s="4"/>
      <c r="J51" s="4"/>
      <c r="K51" s="4"/>
      <c r="L51" s="4"/>
      <c r="M51" s="4"/>
    </row>
    <row r="52" spans="1:13" ht="12.75">
      <c r="A52" s="296"/>
      <c r="B52" s="8"/>
      <c r="C52" s="306"/>
      <c r="D52" s="513"/>
      <c r="E52" s="514"/>
      <c r="F52" s="296"/>
      <c r="G52" s="4"/>
      <c r="H52" s="4"/>
      <c r="I52" s="4"/>
      <c r="J52" s="4"/>
      <c r="K52" s="4"/>
      <c r="L52" s="4"/>
      <c r="M52" s="4"/>
    </row>
    <row r="53" spans="1:13" ht="12.75">
      <c r="A53" s="296"/>
      <c r="B53" s="8"/>
      <c r="C53" s="306"/>
      <c r="D53" s="513"/>
      <c r="E53" s="514"/>
      <c r="F53" s="296"/>
      <c r="G53" s="4"/>
      <c r="H53" s="4"/>
      <c r="I53" s="4"/>
      <c r="J53" s="4"/>
      <c r="K53" s="4"/>
      <c r="L53" s="4"/>
      <c r="M53" s="4"/>
    </row>
    <row r="54" spans="1:13" ht="12.75">
      <c r="A54" s="296"/>
      <c r="B54" s="301" t="s">
        <v>81</v>
      </c>
      <c r="C54" s="302" t="s">
        <v>81</v>
      </c>
      <c r="D54" s="519" t="s">
        <v>81</v>
      </c>
      <c r="E54" s="514"/>
      <c r="F54" s="303" t="s">
        <v>81</v>
      </c>
      <c r="G54" s="4"/>
      <c r="H54" s="4"/>
      <c r="I54" s="4"/>
      <c r="J54" s="4"/>
      <c r="K54" s="4"/>
      <c r="L54" s="4"/>
      <c r="M54" s="4"/>
    </row>
    <row r="55" spans="1:13" ht="12.75">
      <c r="A55" s="296"/>
      <c r="B55" s="8"/>
      <c r="C55" s="306"/>
      <c r="D55" s="513"/>
      <c r="E55" s="514"/>
      <c r="F55" s="296"/>
      <c r="G55" s="4"/>
      <c r="H55" s="4"/>
      <c r="I55" s="4"/>
      <c r="J55" s="4"/>
      <c r="K55" s="4"/>
      <c r="L55" s="4"/>
      <c r="M55" s="4"/>
    </row>
    <row r="56" spans="1:13" ht="12.75">
      <c r="A56" s="296"/>
      <c r="B56" s="8"/>
      <c r="C56" s="306"/>
      <c r="D56" s="513"/>
      <c r="E56" s="514"/>
      <c r="F56" s="296"/>
      <c r="G56" s="4"/>
      <c r="H56" s="4"/>
      <c r="I56" s="4"/>
      <c r="J56" s="4"/>
      <c r="K56" s="4"/>
      <c r="L56" s="4"/>
      <c r="M56" s="4"/>
    </row>
    <row r="57" spans="1:13" ht="13.5" thickBot="1">
      <c r="A57" s="296"/>
      <c r="B57" s="309"/>
      <c r="C57" s="310"/>
      <c r="D57" s="521"/>
      <c r="E57" s="522"/>
      <c r="F57" s="311"/>
      <c r="G57" s="4"/>
      <c r="H57" s="4"/>
      <c r="I57" s="4"/>
      <c r="J57" s="4"/>
      <c r="K57" s="4"/>
      <c r="L57" s="4"/>
      <c r="M57" s="4"/>
    </row>
    <row r="58" spans="1:13" ht="7.5" customHeight="1">
      <c r="A58" s="4"/>
      <c r="B58" s="4"/>
      <c r="C58" s="4"/>
      <c r="D58" s="4"/>
      <c r="E58" s="4"/>
      <c r="F58" s="4"/>
      <c r="G58" s="4"/>
      <c r="H58" s="4"/>
      <c r="I58" s="4"/>
      <c r="J58" s="4"/>
      <c r="K58" s="4"/>
      <c r="L58" s="4"/>
      <c r="M58" s="4"/>
    </row>
    <row r="59" spans="1:13" ht="15">
      <c r="A59" s="22" t="s">
        <v>83</v>
      </c>
      <c r="B59" s="312"/>
      <c r="C59" s="313"/>
      <c r="D59" s="313"/>
      <c r="E59" s="313"/>
      <c r="F59" s="314"/>
      <c r="G59" s="3"/>
      <c r="H59" s="4"/>
      <c r="I59" s="4"/>
      <c r="J59" s="4"/>
      <c r="K59" s="4"/>
      <c r="L59" s="4"/>
      <c r="M59" s="4"/>
    </row>
    <row r="60" spans="1:13" ht="12.75">
      <c r="A60" s="4"/>
      <c r="B60" s="4"/>
      <c r="C60" s="4"/>
      <c r="D60" s="4"/>
      <c r="E60" s="4"/>
      <c r="F60" s="4"/>
      <c r="G60" s="4"/>
      <c r="H60" s="4"/>
      <c r="I60" s="4"/>
      <c r="J60" s="4"/>
      <c r="K60" s="4"/>
      <c r="L60" s="4"/>
      <c r="M60" s="4"/>
    </row>
    <row r="61" spans="1:13" ht="12.75">
      <c r="A61" s="4"/>
      <c r="B61" s="315" t="s">
        <v>84</v>
      </c>
      <c r="C61" s="316"/>
      <c r="D61" s="316"/>
      <c r="E61" s="4"/>
      <c r="F61" s="315" t="s">
        <v>85</v>
      </c>
      <c r="G61" s="4"/>
      <c r="H61" s="4"/>
      <c r="I61" s="4"/>
      <c r="J61" s="4"/>
      <c r="K61" s="4"/>
      <c r="L61" s="4"/>
      <c r="M61" s="4"/>
    </row>
    <row r="62" spans="1:13" ht="12.75">
      <c r="A62" s="4"/>
      <c r="B62" s="4"/>
      <c r="C62" s="4"/>
      <c r="D62" s="4"/>
      <c r="E62" s="4"/>
      <c r="F62" s="4"/>
      <c r="G62" s="4"/>
      <c r="H62" s="4"/>
      <c r="I62" s="4"/>
      <c r="J62" s="4"/>
      <c r="K62" s="4"/>
      <c r="L62" s="4"/>
      <c r="M62" s="4"/>
    </row>
    <row r="63" spans="1:13" ht="12.75">
      <c r="A63" s="4"/>
      <c r="B63" s="4"/>
      <c r="C63" s="4"/>
      <c r="D63" s="4"/>
      <c r="E63" s="4"/>
      <c r="F63" s="4"/>
      <c r="G63" s="4"/>
      <c r="H63" s="4"/>
      <c r="I63" s="4"/>
      <c r="J63" s="4"/>
      <c r="K63" s="4"/>
      <c r="L63" s="4"/>
      <c r="M63" s="4"/>
    </row>
    <row r="64" spans="1:13" ht="12.75">
      <c r="A64" s="4"/>
      <c r="B64" s="4"/>
      <c r="C64" s="4"/>
      <c r="D64" s="4"/>
      <c r="E64" s="4"/>
      <c r="F64" s="4"/>
      <c r="G64" s="4"/>
      <c r="H64" s="4"/>
      <c r="I64" s="4"/>
      <c r="J64" s="4"/>
      <c r="K64" s="4"/>
      <c r="L64" s="4"/>
      <c r="M64" s="4"/>
    </row>
    <row r="65" spans="1:13" ht="12.75">
      <c r="A65" s="4"/>
      <c r="B65" s="4"/>
      <c r="C65" s="4"/>
      <c r="D65" s="4"/>
      <c r="E65" s="4"/>
      <c r="F65" s="4"/>
      <c r="G65" s="4"/>
      <c r="H65" s="4"/>
      <c r="I65" s="4"/>
      <c r="J65" s="4"/>
      <c r="K65" s="4"/>
      <c r="L65" s="4"/>
      <c r="M65" s="4"/>
    </row>
    <row r="66" spans="1:13" ht="12.75">
      <c r="A66" s="4"/>
      <c r="B66" s="4"/>
      <c r="C66" s="4"/>
      <c r="D66" s="4"/>
      <c r="E66" s="4"/>
      <c r="F66" s="4"/>
      <c r="G66" s="4"/>
      <c r="H66" s="4"/>
      <c r="I66" s="4"/>
      <c r="J66" s="4"/>
      <c r="K66" s="4"/>
      <c r="L66" s="4"/>
      <c r="M66" s="4"/>
    </row>
    <row r="67" spans="1:13" ht="12.75">
      <c r="A67" s="4"/>
      <c r="B67" s="4"/>
      <c r="C67" s="4"/>
      <c r="D67" s="4"/>
      <c r="E67" s="4"/>
      <c r="F67" s="4"/>
      <c r="G67" s="4"/>
      <c r="H67" s="4"/>
      <c r="I67" s="4"/>
      <c r="J67" s="4"/>
      <c r="K67" s="4"/>
      <c r="L67" s="4"/>
      <c r="M67" s="4"/>
    </row>
    <row r="68" spans="1:13" ht="12.75">
      <c r="A68" s="4"/>
      <c r="B68" s="4"/>
      <c r="C68" s="4"/>
      <c r="D68" s="4"/>
      <c r="E68" s="4"/>
      <c r="F68" s="4"/>
      <c r="G68" s="4"/>
      <c r="H68" s="4"/>
      <c r="I68" s="4"/>
      <c r="J68" s="4"/>
      <c r="K68" s="4"/>
      <c r="L68" s="4"/>
      <c r="M68" s="4"/>
    </row>
    <row r="69" spans="1:13" ht="12.75">
      <c r="A69" s="4"/>
      <c r="B69" s="4"/>
      <c r="C69" s="4"/>
      <c r="D69" s="4"/>
      <c r="E69" s="4"/>
      <c r="F69" s="4"/>
      <c r="G69" s="4"/>
      <c r="H69" s="4"/>
      <c r="I69" s="4"/>
      <c r="J69" s="4"/>
      <c r="K69" s="4"/>
      <c r="L69" s="4"/>
      <c r="M69" s="4"/>
    </row>
    <row r="70" spans="1:13" ht="12.75">
      <c r="A70" s="4"/>
      <c r="B70" s="4"/>
      <c r="C70" s="4"/>
      <c r="D70" s="4"/>
      <c r="E70" s="4"/>
      <c r="F70" s="4"/>
      <c r="G70" s="4"/>
      <c r="H70" s="4"/>
      <c r="I70" s="4"/>
      <c r="J70" s="4"/>
      <c r="K70" s="4"/>
      <c r="L70" s="4"/>
      <c r="M70" s="4"/>
    </row>
    <row r="71" spans="1:13" ht="12.75">
      <c r="A71" s="4"/>
      <c r="B71" s="4"/>
      <c r="C71" s="4"/>
      <c r="D71" s="4"/>
      <c r="E71" s="4"/>
      <c r="F71" s="4"/>
      <c r="G71" s="4"/>
      <c r="H71" s="4"/>
      <c r="I71" s="4"/>
      <c r="J71" s="4"/>
      <c r="K71" s="4"/>
      <c r="L71" s="4"/>
      <c r="M71" s="4"/>
    </row>
    <row r="72" spans="1:13" ht="12.75">
      <c r="A72" s="4"/>
      <c r="B72" s="4"/>
      <c r="C72" s="4"/>
      <c r="D72" s="4"/>
      <c r="E72" s="4"/>
      <c r="F72" s="4"/>
      <c r="G72" s="4"/>
      <c r="H72" s="4"/>
      <c r="I72" s="4"/>
      <c r="J72" s="4"/>
      <c r="K72" s="4"/>
      <c r="L72" s="4"/>
      <c r="M72" s="4"/>
    </row>
    <row r="73" spans="1:13" ht="12.75">
      <c r="A73" s="4"/>
      <c r="B73" s="4"/>
      <c r="C73" s="4"/>
      <c r="D73" s="4"/>
      <c r="E73" s="4"/>
      <c r="F73" s="4"/>
      <c r="G73" s="4"/>
      <c r="H73" s="4"/>
      <c r="I73" s="4"/>
      <c r="J73" s="4"/>
      <c r="K73" s="4"/>
      <c r="L73" s="4"/>
      <c r="M73" s="4"/>
    </row>
    <row r="74" spans="1:13" ht="12.75">
      <c r="A74" s="4"/>
      <c r="B74" s="4"/>
      <c r="C74" s="4"/>
      <c r="D74" s="4"/>
      <c r="E74" s="4"/>
      <c r="F74" s="4"/>
      <c r="G74" s="4"/>
      <c r="H74" s="4"/>
      <c r="I74" s="4"/>
      <c r="J74" s="4"/>
      <c r="K74" s="4"/>
      <c r="L74" s="4"/>
      <c r="M74" s="4"/>
    </row>
    <row r="75" spans="1:13" ht="12.75">
      <c r="A75" s="4"/>
      <c r="B75" s="4"/>
      <c r="C75" s="4"/>
      <c r="D75" s="4"/>
      <c r="E75" s="4"/>
      <c r="F75" s="4"/>
      <c r="G75" s="4"/>
      <c r="H75" s="4"/>
      <c r="I75" s="4"/>
      <c r="J75" s="4"/>
      <c r="K75" s="4"/>
      <c r="L75" s="4"/>
      <c r="M75" s="4"/>
    </row>
    <row r="76" spans="1:13" ht="12.75">
      <c r="A76" s="4"/>
      <c r="B76" s="4"/>
      <c r="C76" s="4"/>
      <c r="D76" s="4"/>
      <c r="E76" s="4"/>
      <c r="F76" s="4"/>
      <c r="G76" s="4"/>
      <c r="H76" s="4"/>
      <c r="I76" s="4"/>
      <c r="J76" s="4"/>
      <c r="K76" s="4"/>
      <c r="L76" s="4"/>
      <c r="M76" s="4"/>
    </row>
    <row r="77" spans="1:13" ht="12.75">
      <c r="A77" s="4"/>
      <c r="B77" s="4"/>
      <c r="C77" s="4"/>
      <c r="D77" s="4"/>
      <c r="E77" s="4"/>
      <c r="F77" s="4"/>
      <c r="G77" s="4"/>
      <c r="H77" s="4"/>
      <c r="I77" s="4"/>
      <c r="J77" s="4"/>
      <c r="K77" s="4"/>
      <c r="L77" s="4"/>
      <c r="M77" s="4"/>
    </row>
    <row r="78" spans="1:13" ht="12.75">
      <c r="A78" s="4"/>
      <c r="B78" s="4"/>
      <c r="C78" s="4"/>
      <c r="D78" s="4"/>
      <c r="E78" s="4"/>
      <c r="F78" s="4"/>
      <c r="G78" s="4"/>
      <c r="H78" s="4"/>
      <c r="I78" s="4"/>
      <c r="J78" s="4"/>
      <c r="K78" s="4"/>
      <c r="L78" s="4"/>
      <c r="M78" s="4"/>
    </row>
    <row r="79" spans="1:13" ht="12.75">
      <c r="A79" s="4"/>
      <c r="B79" s="4"/>
      <c r="C79" s="4"/>
      <c r="D79" s="4"/>
      <c r="E79" s="4"/>
      <c r="F79" s="4"/>
      <c r="G79" s="4"/>
      <c r="H79" s="4"/>
      <c r="I79" s="4"/>
      <c r="J79" s="4"/>
      <c r="K79" s="4"/>
      <c r="L79" s="4"/>
      <c r="M79" s="4"/>
    </row>
    <row r="80" spans="1:13" ht="12.75">
      <c r="A80" s="4"/>
      <c r="B80" s="4"/>
      <c r="C80" s="4"/>
      <c r="D80" s="4"/>
      <c r="E80" s="4"/>
      <c r="F80" s="4"/>
      <c r="G80" s="4"/>
      <c r="H80" s="4"/>
      <c r="I80" s="4"/>
      <c r="J80" s="4"/>
      <c r="K80" s="4"/>
      <c r="L80" s="4"/>
      <c r="M80" s="4"/>
    </row>
    <row r="81" spans="1:13" ht="12.75">
      <c r="A81" s="4"/>
      <c r="B81" s="4"/>
      <c r="C81" s="4"/>
      <c r="D81" s="4"/>
      <c r="E81" s="4"/>
      <c r="F81" s="4"/>
      <c r="G81" s="4"/>
      <c r="H81" s="4"/>
      <c r="I81" s="4"/>
      <c r="J81" s="4"/>
      <c r="K81" s="4"/>
      <c r="L81" s="4"/>
      <c r="M81" s="4"/>
    </row>
    <row r="82" spans="1:13" ht="12.75">
      <c r="A82" s="4"/>
      <c r="B82" s="4"/>
      <c r="C82" s="4"/>
      <c r="D82" s="4"/>
      <c r="E82" s="4"/>
      <c r="F82" s="4"/>
      <c r="G82" s="4"/>
      <c r="H82" s="4"/>
      <c r="I82" s="4"/>
      <c r="J82" s="4"/>
      <c r="K82" s="4"/>
      <c r="L82" s="4"/>
      <c r="M82" s="4"/>
    </row>
  </sheetData>
  <sheetProtection/>
  <mergeCells count="48">
    <mergeCell ref="D54:E54"/>
    <mergeCell ref="D55:E55"/>
    <mergeCell ref="D40:E40"/>
    <mergeCell ref="D41:E41"/>
    <mergeCell ref="D42:E42"/>
    <mergeCell ref="D43:E43"/>
    <mergeCell ref="D44:E44"/>
    <mergeCell ref="D45:E45"/>
    <mergeCell ref="D56:E56"/>
    <mergeCell ref="D57:E57"/>
    <mergeCell ref="D46:E46"/>
    <mergeCell ref="D47:E47"/>
    <mergeCell ref="D48:E48"/>
    <mergeCell ref="D49:E49"/>
    <mergeCell ref="D50:E50"/>
    <mergeCell ref="D51:E51"/>
    <mergeCell ref="D52:E52"/>
    <mergeCell ref="D53:E53"/>
    <mergeCell ref="D34:E34"/>
    <mergeCell ref="D35:E35"/>
    <mergeCell ref="D36:E36"/>
    <mergeCell ref="D37:E37"/>
    <mergeCell ref="D38:E38"/>
    <mergeCell ref="D39:E39"/>
    <mergeCell ref="D32:E32"/>
    <mergeCell ref="D33:E33"/>
    <mergeCell ref="D24:E24"/>
    <mergeCell ref="D25:E25"/>
    <mergeCell ref="D26:E26"/>
    <mergeCell ref="D27:E27"/>
    <mergeCell ref="D28:E28"/>
    <mergeCell ref="D29:E29"/>
    <mergeCell ref="D21:E21"/>
    <mergeCell ref="D22:E22"/>
    <mergeCell ref="D30:E30"/>
    <mergeCell ref="D31:E31"/>
    <mergeCell ref="D17:E17"/>
    <mergeCell ref="D18:E18"/>
    <mergeCell ref="D19:E19"/>
    <mergeCell ref="D20:E20"/>
    <mergeCell ref="D13:E13"/>
    <mergeCell ref="D14:E14"/>
    <mergeCell ref="D15:E15"/>
    <mergeCell ref="D16:E16"/>
    <mergeCell ref="D9:E9"/>
    <mergeCell ref="D10:E10"/>
    <mergeCell ref="D11:E11"/>
    <mergeCell ref="D12:E12"/>
  </mergeCells>
  <dataValidations count="1">
    <dataValidation type="list" allowBlank="1" showInputMessage="1" sqref="B13:F15 B10:F11 B17:F18 B20:F22 B24:F25 B27:F29 B41:F43 B31 B31:F32 B34:F36 B38:F39 B45 B45:F46 B48:F50 B52:F53 B55:F57">
      <formula1>Imie</formula1>
    </dataValidation>
  </dataValidations>
  <printOptions/>
  <pageMargins left="0.3937007874015748" right="0.3937007874015748" top="0.3937007874015748" bottom="0.3937007874015748"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M336"/>
  <sheetViews>
    <sheetView showZeros="0" zoomScale="90" zoomScaleNormal="90" zoomScalePageLayoutView="0" workbookViewId="0" topLeftCell="A22">
      <selection activeCell="D44" sqref="D44"/>
    </sheetView>
  </sheetViews>
  <sheetFormatPr defaultColWidth="9.140625" defaultRowHeight="12.75"/>
  <cols>
    <col min="1" max="1" width="3.7109375" style="0" customWidth="1"/>
    <col min="2" max="2" width="20.7109375" style="0" customWidth="1"/>
    <col min="3" max="3" width="18.7109375" style="0" customWidth="1"/>
    <col min="4" max="4" width="26.140625" style="0" customWidth="1"/>
    <col min="5" max="5" width="21.140625" style="0" customWidth="1"/>
    <col min="6" max="6" width="10.7109375" style="0" customWidth="1"/>
    <col min="7" max="7" width="5.7109375" style="0" customWidth="1"/>
    <col min="8" max="8" width="9.421875" style="0" customWidth="1"/>
    <col min="10" max="10" width="19.140625" style="0" hidden="1" customWidth="1"/>
    <col min="12" max="12" width="8.00390625" style="0" customWidth="1"/>
    <col min="13" max="13" width="11.7109375" style="0" hidden="1" customWidth="1"/>
  </cols>
  <sheetData>
    <row r="1" spans="1:12" ht="19.5" customHeight="1">
      <c r="A1" s="19" t="str">
        <f>Tytuł!C10</f>
        <v>WTK-5</v>
      </c>
      <c r="B1" s="4"/>
      <c r="C1" s="20" t="s">
        <v>17</v>
      </c>
      <c r="D1" s="13">
        <f>Tytuł!$C$14</f>
        <v>0</v>
      </c>
      <c r="E1" s="13"/>
      <c r="F1" s="4"/>
      <c r="G1" s="21"/>
      <c r="H1" s="4"/>
      <c r="I1" s="4"/>
      <c r="J1" s="4"/>
      <c r="K1" s="4"/>
      <c r="L1" s="4"/>
    </row>
    <row r="2" spans="1:12" ht="12.75">
      <c r="A2" s="4"/>
      <c r="B2" s="4"/>
      <c r="C2" s="20" t="s">
        <v>4</v>
      </c>
      <c r="D2" s="13" t="str">
        <f>Tytuł!$G$10</f>
        <v>Skrzaty</v>
      </c>
      <c r="E2" s="13"/>
      <c r="F2" s="4"/>
      <c r="G2" s="21"/>
      <c r="H2" s="4"/>
      <c r="I2" s="4"/>
      <c r="J2" s="4"/>
      <c r="K2" s="4"/>
      <c r="L2" s="4"/>
    </row>
    <row r="3" spans="1:12" ht="12.75">
      <c r="A3" s="20"/>
      <c r="B3" s="20"/>
      <c r="C3" s="20" t="s">
        <v>5</v>
      </c>
      <c r="D3" s="13" t="str">
        <f>Tytuł!$G$12</f>
        <v>Warszawa</v>
      </c>
      <c r="E3" s="13"/>
      <c r="F3" s="21"/>
      <c r="G3" s="4"/>
      <c r="H3" s="4"/>
      <c r="I3" s="4"/>
      <c r="J3" s="4"/>
      <c r="K3" s="4"/>
      <c r="L3" s="4"/>
    </row>
    <row r="4" spans="1:12" ht="12.75">
      <c r="A4" s="20"/>
      <c r="B4" s="20"/>
      <c r="C4" s="20" t="s">
        <v>6</v>
      </c>
      <c r="D4" s="13" t="str">
        <f>Tytuł!$G$14</f>
        <v>6-8.08.2014</v>
      </c>
      <c r="E4" s="13"/>
      <c r="F4" s="21"/>
      <c r="G4" s="4"/>
      <c r="H4" s="4"/>
      <c r="I4" s="4"/>
      <c r="J4" s="4"/>
      <c r="K4" s="4"/>
      <c r="L4" s="4"/>
    </row>
    <row r="5" spans="1:12" ht="12.75">
      <c r="A5" s="4"/>
      <c r="B5" s="13"/>
      <c r="C5" s="4"/>
      <c r="D5" s="4"/>
      <c r="E5" s="4"/>
      <c r="F5" s="4"/>
      <c r="G5" s="4"/>
      <c r="H5" s="4"/>
      <c r="I5" s="4"/>
      <c r="J5" s="4"/>
      <c r="K5" s="4"/>
      <c r="L5" s="4"/>
    </row>
    <row r="6" spans="1:12" ht="15">
      <c r="A6" s="22" t="s">
        <v>16</v>
      </c>
      <c r="B6" s="3"/>
      <c r="C6" s="64"/>
      <c r="D6" s="3"/>
      <c r="E6" s="3"/>
      <c r="F6" s="3"/>
      <c r="G6" s="3"/>
      <c r="H6" s="3"/>
      <c r="I6" s="4"/>
      <c r="J6" s="4"/>
      <c r="K6" s="4"/>
      <c r="L6" s="4"/>
    </row>
    <row r="7" spans="1:12" ht="13.5" thickBot="1">
      <c r="A7" s="4"/>
      <c r="B7" s="4"/>
      <c r="C7" s="4"/>
      <c r="D7" s="4"/>
      <c r="E7" s="4"/>
      <c r="F7" s="4"/>
      <c r="G7" s="4"/>
      <c r="H7" s="4"/>
      <c r="I7" s="4"/>
      <c r="J7" s="4"/>
      <c r="K7" s="4"/>
      <c r="L7" s="4"/>
    </row>
    <row r="8" spans="1:12" ht="19.5" customHeight="1">
      <c r="A8" s="24" t="s">
        <v>8</v>
      </c>
      <c r="B8" s="25" t="s">
        <v>9</v>
      </c>
      <c r="C8" s="25" t="s">
        <v>10</v>
      </c>
      <c r="D8" s="25" t="s">
        <v>11</v>
      </c>
      <c r="E8" s="25" t="s">
        <v>12</v>
      </c>
      <c r="F8" s="25" t="s">
        <v>13</v>
      </c>
      <c r="G8" s="25" t="s">
        <v>15</v>
      </c>
      <c r="H8" s="26" t="s">
        <v>14</v>
      </c>
      <c r="I8" s="4"/>
      <c r="J8" s="4"/>
      <c r="K8" s="4"/>
      <c r="L8" s="4"/>
    </row>
    <row r="9" spans="1:13" ht="19.5" customHeight="1">
      <c r="A9" s="60">
        <v>1</v>
      </c>
      <c r="B9" s="432" t="s">
        <v>95</v>
      </c>
      <c r="C9" s="432" t="s">
        <v>96</v>
      </c>
      <c r="D9" s="432" t="s">
        <v>147</v>
      </c>
      <c r="E9" s="428"/>
      <c r="F9" s="430"/>
      <c r="G9" s="31"/>
      <c r="H9" s="434">
        <v>53</v>
      </c>
      <c r="I9" s="4"/>
      <c r="J9" s="4" t="str">
        <f>(UPPER(B9)&amp;", "&amp;C9)</f>
        <v>HEROK, Juliusz</v>
      </c>
      <c r="K9" s="4"/>
      <c r="L9" s="4"/>
      <c r="M9" t="str">
        <f aca="true" t="shared" si="0" ref="M9:M40">(UPPER(B9)&amp;", "&amp;C9)</f>
        <v>HEROK, Juliusz</v>
      </c>
    </row>
    <row r="10" spans="1:13" ht="19.5" customHeight="1">
      <c r="A10" s="61">
        <v>2</v>
      </c>
      <c r="B10" s="432" t="s">
        <v>97</v>
      </c>
      <c r="C10" s="432" t="s">
        <v>98</v>
      </c>
      <c r="D10" s="432" t="s">
        <v>148</v>
      </c>
      <c r="E10" s="428"/>
      <c r="F10" s="430"/>
      <c r="G10" s="36"/>
      <c r="H10" s="434">
        <v>71</v>
      </c>
      <c r="I10" s="4"/>
      <c r="J10" s="4" t="str">
        <f aca="true" t="shared" si="1" ref="J10:J40">(UPPER(B10)&amp;", "&amp;C10)</f>
        <v>CHMIELEWSKI, Antoni</v>
      </c>
      <c r="K10" s="4"/>
      <c r="L10" s="4"/>
      <c r="M10" t="str">
        <f t="shared" si="0"/>
        <v>CHMIELEWSKI, Antoni</v>
      </c>
    </row>
    <row r="11" spans="1:13" ht="19.5" customHeight="1">
      <c r="A11" s="61">
        <v>3</v>
      </c>
      <c r="B11" s="432" t="s">
        <v>99</v>
      </c>
      <c r="C11" s="432" t="s">
        <v>100</v>
      </c>
      <c r="D11" s="432" t="s">
        <v>149</v>
      </c>
      <c r="E11" s="428"/>
      <c r="F11" s="430"/>
      <c r="G11" s="36"/>
      <c r="H11" s="434">
        <v>83</v>
      </c>
      <c r="I11" s="4"/>
      <c r="J11" s="4" t="str">
        <f t="shared" si="1"/>
        <v>GRABCZAN, Jakub</v>
      </c>
      <c r="K11" s="4"/>
      <c r="L11" s="4"/>
      <c r="M11" t="str">
        <f t="shared" si="0"/>
        <v>GRABCZAN, Jakub</v>
      </c>
    </row>
    <row r="12" spans="1:13" ht="19.5" customHeight="1">
      <c r="A12" s="61">
        <v>4</v>
      </c>
      <c r="B12" s="432" t="s">
        <v>101</v>
      </c>
      <c r="C12" s="432" t="s">
        <v>102</v>
      </c>
      <c r="D12" s="432" t="s">
        <v>150</v>
      </c>
      <c r="E12" s="428"/>
      <c r="F12" s="430"/>
      <c r="G12" s="36"/>
      <c r="H12" s="434">
        <v>94</v>
      </c>
      <c r="I12" s="4"/>
      <c r="J12" s="4" t="str">
        <f t="shared" si="1"/>
        <v>LASOTA, Cezary</v>
      </c>
      <c r="K12" s="4"/>
      <c r="L12" s="4"/>
      <c r="M12" t="str">
        <f t="shared" si="0"/>
        <v>LASOTA, Cezary</v>
      </c>
    </row>
    <row r="13" spans="1:13" ht="19.5" customHeight="1">
      <c r="A13" s="61">
        <v>5</v>
      </c>
      <c r="B13" s="432" t="s">
        <v>103</v>
      </c>
      <c r="C13" s="432" t="s">
        <v>104</v>
      </c>
      <c r="D13" s="432" t="s">
        <v>151</v>
      </c>
      <c r="E13" s="428"/>
      <c r="F13" s="430"/>
      <c r="G13" s="31"/>
      <c r="H13" s="434">
        <v>108</v>
      </c>
      <c r="I13" s="4"/>
      <c r="J13" s="4" t="str">
        <f t="shared" si="1"/>
        <v>DOBACZEWSKI, DOMINIK</v>
      </c>
      <c r="K13" s="4"/>
      <c r="L13" s="4"/>
      <c r="M13" t="str">
        <f t="shared" si="0"/>
        <v>DOBACZEWSKI, DOMINIK</v>
      </c>
    </row>
    <row r="14" spans="1:13" ht="19.5" customHeight="1">
      <c r="A14" s="61">
        <v>6</v>
      </c>
      <c r="B14" s="432" t="s">
        <v>105</v>
      </c>
      <c r="C14" s="432" t="s">
        <v>106</v>
      </c>
      <c r="D14" s="432" t="s">
        <v>152</v>
      </c>
      <c r="E14" s="428"/>
      <c r="F14" s="430"/>
      <c r="G14" s="31"/>
      <c r="H14" s="434">
        <v>124</v>
      </c>
      <c r="I14" s="4"/>
      <c r="J14" s="4" t="str">
        <f t="shared" si="1"/>
        <v>GOLDMAN, Mikołaj</v>
      </c>
      <c r="K14" s="4"/>
      <c r="L14" s="4"/>
      <c r="M14" t="str">
        <f t="shared" si="0"/>
        <v>GOLDMAN, Mikołaj</v>
      </c>
    </row>
    <row r="15" spans="1:13" ht="19.5" customHeight="1">
      <c r="A15" s="61">
        <v>7</v>
      </c>
      <c r="B15" s="432" t="s">
        <v>107</v>
      </c>
      <c r="C15" s="432" t="s">
        <v>108</v>
      </c>
      <c r="D15" s="432" t="s">
        <v>150</v>
      </c>
      <c r="E15" s="428"/>
      <c r="F15" s="430"/>
      <c r="G15" s="31"/>
      <c r="H15" s="434">
        <v>130</v>
      </c>
      <c r="I15" s="4"/>
      <c r="J15" s="4" t="str">
        <f t="shared" si="1"/>
        <v>GNIAZDOWSKI, Franciszek</v>
      </c>
      <c r="K15" s="4"/>
      <c r="L15" s="4"/>
      <c r="M15" t="str">
        <f t="shared" si="0"/>
        <v>GNIAZDOWSKI, Franciszek</v>
      </c>
    </row>
    <row r="16" spans="1:13" ht="19.5" customHeight="1">
      <c r="A16" s="61">
        <v>8</v>
      </c>
      <c r="B16" s="432" t="s">
        <v>109</v>
      </c>
      <c r="C16" s="432" t="s">
        <v>110</v>
      </c>
      <c r="D16" s="432" t="s">
        <v>153</v>
      </c>
      <c r="E16" s="428"/>
      <c r="F16" s="430"/>
      <c r="G16" s="31"/>
      <c r="H16" s="434">
        <v>133</v>
      </c>
      <c r="I16" s="4"/>
      <c r="J16" s="4" t="str">
        <f t="shared" si="1"/>
        <v>MAŃKOWSKI, Daniel</v>
      </c>
      <c r="K16" s="4"/>
      <c r="L16" s="4"/>
      <c r="M16" t="str">
        <f t="shared" si="0"/>
        <v>MAŃKOWSKI, Daniel</v>
      </c>
    </row>
    <row r="17" spans="1:13" ht="19.5" customHeight="1">
      <c r="A17" s="61">
        <v>9</v>
      </c>
      <c r="B17" s="432" t="s">
        <v>111</v>
      </c>
      <c r="C17" s="432" t="s">
        <v>112</v>
      </c>
      <c r="D17" s="432" t="s">
        <v>154</v>
      </c>
      <c r="E17" s="428"/>
      <c r="F17" s="430"/>
      <c r="G17" s="31"/>
      <c r="H17" s="434">
        <v>138</v>
      </c>
      <c r="I17" s="4"/>
      <c r="J17" s="4" t="str">
        <f t="shared" si="1"/>
        <v>ROGOYSKI, Jakub Maurycy</v>
      </c>
      <c r="K17" s="4"/>
      <c r="L17" s="4"/>
      <c r="M17" t="str">
        <f t="shared" si="0"/>
        <v>ROGOYSKI, Jakub Maurycy</v>
      </c>
    </row>
    <row r="18" spans="1:13" ht="19.5" customHeight="1">
      <c r="A18" s="61">
        <v>10</v>
      </c>
      <c r="B18" s="432" t="s">
        <v>113</v>
      </c>
      <c r="C18" s="432" t="s">
        <v>114</v>
      </c>
      <c r="D18" s="432" t="s">
        <v>150</v>
      </c>
      <c r="E18" s="428"/>
      <c r="F18" s="430"/>
      <c r="G18" s="31"/>
      <c r="H18" s="434">
        <v>158</v>
      </c>
      <c r="I18" s="4"/>
      <c r="J18" s="4" t="str">
        <f t="shared" si="1"/>
        <v>ROMER, Karol</v>
      </c>
      <c r="K18" s="4"/>
      <c r="L18" s="4"/>
      <c r="M18" t="str">
        <f t="shared" si="0"/>
        <v>ROMER, Karol</v>
      </c>
    </row>
    <row r="19" spans="1:13" ht="19.5" customHeight="1">
      <c r="A19" s="61">
        <v>11</v>
      </c>
      <c r="B19" s="432" t="s">
        <v>115</v>
      </c>
      <c r="C19" s="432" t="s">
        <v>100</v>
      </c>
      <c r="D19" s="432" t="s">
        <v>149</v>
      </c>
      <c r="E19" s="428"/>
      <c r="F19" s="430"/>
      <c r="G19" s="31"/>
      <c r="H19" s="434">
        <v>163</v>
      </c>
      <c r="I19" s="4"/>
      <c r="J19" s="4" t="str">
        <f t="shared" si="1"/>
        <v>TOMCZYK, Jakub</v>
      </c>
      <c r="K19" s="4"/>
      <c r="L19" s="4"/>
      <c r="M19" t="str">
        <f t="shared" si="0"/>
        <v>TOMCZYK, Jakub</v>
      </c>
    </row>
    <row r="20" spans="1:13" ht="19.5" customHeight="1">
      <c r="A20" s="61">
        <v>12</v>
      </c>
      <c r="B20" s="432" t="s">
        <v>116</v>
      </c>
      <c r="C20" s="432" t="s">
        <v>98</v>
      </c>
      <c r="D20" s="432" t="s">
        <v>149</v>
      </c>
      <c r="E20" s="428"/>
      <c r="F20" s="430"/>
      <c r="G20" s="31"/>
      <c r="H20" s="434">
        <v>170</v>
      </c>
      <c r="I20" s="4"/>
      <c r="J20" s="4" t="str">
        <f t="shared" si="1"/>
        <v>DZIWURA, Antoni</v>
      </c>
      <c r="K20" s="4"/>
      <c r="L20" s="4"/>
      <c r="M20" t="str">
        <f t="shared" si="0"/>
        <v>DZIWURA, Antoni</v>
      </c>
    </row>
    <row r="21" spans="1:13" ht="19.5" customHeight="1">
      <c r="A21" s="61">
        <v>13</v>
      </c>
      <c r="B21" s="432" t="s">
        <v>117</v>
      </c>
      <c r="C21" s="432" t="s">
        <v>118</v>
      </c>
      <c r="D21" s="432" t="s">
        <v>155</v>
      </c>
      <c r="E21" s="428"/>
      <c r="F21" s="430"/>
      <c r="G21" s="31"/>
      <c r="H21" s="434">
        <v>185</v>
      </c>
      <c r="I21" s="4"/>
      <c r="J21" s="4" t="str">
        <f t="shared" si="1"/>
        <v>GINAŁ, Jan</v>
      </c>
      <c r="K21" s="4"/>
      <c r="L21" s="4"/>
      <c r="M21" t="str">
        <f t="shared" si="0"/>
        <v>GINAŁ, Jan</v>
      </c>
    </row>
    <row r="22" spans="1:13" ht="19.5" customHeight="1">
      <c r="A22" s="61">
        <v>14</v>
      </c>
      <c r="B22" s="432" t="s">
        <v>119</v>
      </c>
      <c r="C22" s="432" t="s">
        <v>100</v>
      </c>
      <c r="D22" s="432" t="s">
        <v>150</v>
      </c>
      <c r="E22" s="428"/>
      <c r="F22" s="430"/>
      <c r="G22" s="31"/>
      <c r="H22" s="434">
        <v>186</v>
      </c>
      <c r="I22" s="4"/>
      <c r="J22" s="4" t="str">
        <f t="shared" si="1"/>
        <v>WALERYSIAK, Jakub</v>
      </c>
      <c r="K22" s="4"/>
      <c r="L22" s="4"/>
      <c r="M22" t="str">
        <f t="shared" si="0"/>
        <v>WALERYSIAK, Jakub</v>
      </c>
    </row>
    <row r="23" spans="1:13" ht="19.5" customHeight="1">
      <c r="A23" s="61">
        <v>15</v>
      </c>
      <c r="B23" s="432" t="s">
        <v>120</v>
      </c>
      <c r="C23" s="432" t="s">
        <v>121</v>
      </c>
      <c r="D23" s="432" t="s">
        <v>155</v>
      </c>
      <c r="E23" s="428"/>
      <c r="F23" s="430"/>
      <c r="G23" s="31"/>
      <c r="H23" s="434">
        <v>217</v>
      </c>
      <c r="I23" s="4"/>
      <c r="J23" s="4" t="str">
        <f t="shared" si="1"/>
        <v>LESZCZYNA, Michał</v>
      </c>
      <c r="K23" s="4"/>
      <c r="L23" s="4"/>
      <c r="M23" t="str">
        <f t="shared" si="0"/>
        <v>LESZCZYNA, Michał</v>
      </c>
    </row>
    <row r="24" spans="1:13" ht="19.5" customHeight="1">
      <c r="A24" s="61">
        <v>16</v>
      </c>
      <c r="B24" s="432" t="s">
        <v>122</v>
      </c>
      <c r="C24" s="432" t="s">
        <v>123</v>
      </c>
      <c r="D24" s="432" t="s">
        <v>147</v>
      </c>
      <c r="E24" s="428"/>
      <c r="F24" s="430"/>
      <c r="G24" s="31"/>
      <c r="H24" s="434">
        <v>237</v>
      </c>
      <c r="I24" s="4"/>
      <c r="J24" s="4" t="str">
        <f t="shared" si="1"/>
        <v>JASTRZĘBSKI , Dawid </v>
      </c>
      <c r="K24" s="4"/>
      <c r="L24" s="4"/>
      <c r="M24" t="str">
        <f t="shared" si="0"/>
        <v>JASTRZĘBSKI , Dawid </v>
      </c>
    </row>
    <row r="25" spans="1:13" ht="19.5" customHeight="1">
      <c r="A25" s="61">
        <v>17</v>
      </c>
      <c r="B25" s="432" t="s">
        <v>124</v>
      </c>
      <c r="C25" s="432" t="s">
        <v>121</v>
      </c>
      <c r="D25" s="432" t="s">
        <v>156</v>
      </c>
      <c r="E25" s="428"/>
      <c r="F25" s="430"/>
      <c r="G25" s="31"/>
      <c r="H25" s="434">
        <v>253</v>
      </c>
      <c r="I25" s="4"/>
      <c r="J25" s="4" t="str">
        <f t="shared" si="1"/>
        <v>MUCHA, Michał</v>
      </c>
      <c r="K25" s="4"/>
      <c r="L25" s="4"/>
      <c r="M25" t="str">
        <f t="shared" si="0"/>
        <v>MUCHA, Michał</v>
      </c>
    </row>
    <row r="26" spans="1:13" ht="19.5" customHeight="1">
      <c r="A26" s="61">
        <v>18</v>
      </c>
      <c r="B26" s="432" t="s">
        <v>111</v>
      </c>
      <c r="C26" s="432" t="s">
        <v>125</v>
      </c>
      <c r="D26" s="432" t="s">
        <v>154</v>
      </c>
      <c r="E26" s="428"/>
      <c r="F26" s="430"/>
      <c r="G26" s="31"/>
      <c r="H26" s="434">
        <v>254</v>
      </c>
      <c r="I26" s="4"/>
      <c r="J26" s="4" t="str">
        <f t="shared" si="1"/>
        <v>ROGOYSKI, Jan Maksymilian</v>
      </c>
      <c r="K26" s="4"/>
      <c r="L26" s="4"/>
      <c r="M26" t="str">
        <f t="shared" si="0"/>
        <v>ROGOYSKI, Jan Maksymilian</v>
      </c>
    </row>
    <row r="27" spans="1:13" ht="19.5" customHeight="1">
      <c r="A27" s="61">
        <v>19</v>
      </c>
      <c r="B27" s="432" t="s">
        <v>126</v>
      </c>
      <c r="C27" s="432" t="s">
        <v>127</v>
      </c>
      <c r="D27" s="432" t="s">
        <v>148</v>
      </c>
      <c r="E27" s="428"/>
      <c r="F27" s="430"/>
      <c r="G27" s="31"/>
      <c r="H27" s="434">
        <v>262</v>
      </c>
      <c r="I27" s="4"/>
      <c r="J27" s="4" t="str">
        <f t="shared" si="1"/>
        <v>DOLIGALSKI, Kamil</v>
      </c>
      <c r="K27" s="4"/>
      <c r="L27" s="4"/>
      <c r="M27" t="str">
        <f t="shared" si="0"/>
        <v>DOLIGALSKI, Kamil</v>
      </c>
    </row>
    <row r="28" spans="1:13" ht="19.5" customHeight="1">
      <c r="A28" s="61">
        <v>20</v>
      </c>
      <c r="B28" s="432" t="s">
        <v>128</v>
      </c>
      <c r="C28" s="432" t="s">
        <v>129</v>
      </c>
      <c r="D28" s="432" t="s">
        <v>151</v>
      </c>
      <c r="E28" s="428"/>
      <c r="F28" s="430"/>
      <c r="G28" s="31"/>
      <c r="H28" s="434">
        <v>278</v>
      </c>
      <c r="I28" s="4"/>
      <c r="J28" s="4" t="str">
        <f t="shared" si="1"/>
        <v>BŁOCKI, Bartłomiej</v>
      </c>
      <c r="K28" s="4"/>
      <c r="L28" s="4"/>
      <c r="M28" t="str">
        <f t="shared" si="0"/>
        <v>BŁOCKI, Bartłomiej</v>
      </c>
    </row>
    <row r="29" spans="1:13" ht="19.5" customHeight="1">
      <c r="A29" s="61">
        <v>21</v>
      </c>
      <c r="B29" s="432" t="s">
        <v>130</v>
      </c>
      <c r="C29" s="432" t="s">
        <v>131</v>
      </c>
      <c r="D29" s="432" t="s">
        <v>150</v>
      </c>
      <c r="E29" s="428"/>
      <c r="F29" s="430"/>
      <c r="G29" s="31"/>
      <c r="H29" s="434">
        <v>288</v>
      </c>
      <c r="I29" s="4"/>
      <c r="J29" s="4" t="str">
        <f t="shared" si="1"/>
        <v>PŁECHA, Wiktor</v>
      </c>
      <c r="K29" s="4"/>
      <c r="L29" s="4"/>
      <c r="M29" t="str">
        <f t="shared" si="0"/>
        <v>PŁECHA, Wiktor</v>
      </c>
    </row>
    <row r="30" spans="1:13" ht="19.5" customHeight="1">
      <c r="A30" s="61">
        <v>22</v>
      </c>
      <c r="B30" s="432" t="s">
        <v>132</v>
      </c>
      <c r="C30" s="432" t="s">
        <v>133</v>
      </c>
      <c r="D30" s="432" t="s">
        <v>155</v>
      </c>
      <c r="E30" s="428"/>
      <c r="F30" s="430"/>
      <c r="G30" s="31"/>
      <c r="H30" s="434">
        <v>311</v>
      </c>
      <c r="I30" s="4"/>
      <c r="J30" s="4" t="str">
        <f t="shared" si="1"/>
        <v>BEKAS, Artur</v>
      </c>
      <c r="K30" s="4"/>
      <c r="L30" s="4"/>
      <c r="M30" t="str">
        <f t="shared" si="0"/>
        <v>BEKAS, Artur</v>
      </c>
    </row>
    <row r="31" spans="1:13" ht="19.5" customHeight="1">
      <c r="A31" s="61">
        <v>23</v>
      </c>
      <c r="B31" s="432" t="s">
        <v>134</v>
      </c>
      <c r="C31" s="432" t="s">
        <v>135</v>
      </c>
      <c r="D31" s="432" t="s">
        <v>157</v>
      </c>
      <c r="E31" s="428"/>
      <c r="F31" s="430"/>
      <c r="G31" s="31"/>
      <c r="H31" s="434">
        <v>314</v>
      </c>
      <c r="I31" s="4"/>
      <c r="J31" s="4" t="str">
        <f t="shared" si="1"/>
        <v>MIKOŁAJCZYK, Filip</v>
      </c>
      <c r="K31" s="4"/>
      <c r="L31" s="4"/>
      <c r="M31" t="str">
        <f t="shared" si="0"/>
        <v>MIKOŁAJCZYK, Filip</v>
      </c>
    </row>
    <row r="32" spans="1:13" ht="19.5" customHeight="1">
      <c r="A32" s="61">
        <v>24</v>
      </c>
      <c r="B32" s="432" t="s">
        <v>136</v>
      </c>
      <c r="C32" s="432" t="s">
        <v>137</v>
      </c>
      <c r="D32" s="432" t="s">
        <v>151</v>
      </c>
      <c r="E32" s="429"/>
      <c r="F32" s="431"/>
      <c r="G32" s="31"/>
      <c r="H32" s="434">
        <v>362</v>
      </c>
      <c r="I32" s="4"/>
      <c r="J32" s="4" t="str">
        <f t="shared" si="1"/>
        <v>PYKA, Łukasz</v>
      </c>
      <c r="K32" s="4"/>
      <c r="L32" s="4"/>
      <c r="M32" t="str">
        <f t="shared" si="0"/>
        <v>PYKA, Łukasz</v>
      </c>
    </row>
    <row r="33" spans="1:13" ht="19.5" customHeight="1">
      <c r="A33" s="61">
        <v>25</v>
      </c>
      <c r="B33" s="432" t="s">
        <v>138</v>
      </c>
      <c r="C33" s="432" t="s">
        <v>98</v>
      </c>
      <c r="D33" s="432" t="s">
        <v>152</v>
      </c>
      <c r="E33" s="36"/>
      <c r="F33" s="37"/>
      <c r="G33" s="31"/>
      <c r="H33" s="434">
        <v>365</v>
      </c>
      <c r="I33" s="4"/>
      <c r="J33" s="4" t="str">
        <f t="shared" si="1"/>
        <v>BRZUCHALSKI, Antoni</v>
      </c>
      <c r="K33" s="4"/>
      <c r="L33" s="4"/>
      <c r="M33" t="str">
        <f t="shared" si="0"/>
        <v>BRZUCHALSKI, Antoni</v>
      </c>
    </row>
    <row r="34" spans="1:13" ht="19.5" customHeight="1">
      <c r="A34" s="61">
        <v>26</v>
      </c>
      <c r="B34" s="432" t="s">
        <v>138</v>
      </c>
      <c r="C34" s="432" t="s">
        <v>118</v>
      </c>
      <c r="D34" s="432" t="s">
        <v>152</v>
      </c>
      <c r="E34" s="36"/>
      <c r="F34" s="37"/>
      <c r="G34" s="31"/>
      <c r="H34" s="434">
        <v>365</v>
      </c>
      <c r="I34" s="4"/>
      <c r="J34" s="4" t="str">
        <f t="shared" si="1"/>
        <v>BRZUCHALSKI, Jan</v>
      </c>
      <c r="K34" s="4"/>
      <c r="L34" s="4"/>
      <c r="M34" t="str">
        <f t="shared" si="0"/>
        <v>BRZUCHALSKI, Jan</v>
      </c>
    </row>
    <row r="35" spans="1:13" ht="19.5" customHeight="1">
      <c r="A35" s="61">
        <v>27</v>
      </c>
      <c r="B35" s="432" t="s">
        <v>139</v>
      </c>
      <c r="C35" s="432" t="s">
        <v>118</v>
      </c>
      <c r="D35" s="432" t="s">
        <v>147</v>
      </c>
      <c r="E35" s="40"/>
      <c r="F35" s="41"/>
      <c r="G35" s="31"/>
      <c r="H35" s="434">
        <v>370</v>
      </c>
      <c r="I35" s="4"/>
      <c r="J35" s="4" t="str">
        <f t="shared" si="1"/>
        <v>CICHOCKI, Jan</v>
      </c>
      <c r="K35" s="4"/>
      <c r="L35" s="4"/>
      <c r="M35" t="str">
        <f t="shared" si="0"/>
        <v>CICHOCKI, Jan</v>
      </c>
    </row>
    <row r="36" spans="1:13" ht="19.5" customHeight="1">
      <c r="A36" s="61">
        <v>28</v>
      </c>
      <c r="B36" s="432" t="s">
        <v>140</v>
      </c>
      <c r="C36" s="432" t="s">
        <v>131</v>
      </c>
      <c r="D36" s="432" t="s">
        <v>158</v>
      </c>
      <c r="E36" s="42"/>
      <c r="F36" s="43"/>
      <c r="G36" s="31"/>
      <c r="H36" s="434">
        <v>376</v>
      </c>
      <c r="I36" s="4"/>
      <c r="J36" s="4" t="str">
        <f t="shared" si="1"/>
        <v>KOSOWSKI, Wiktor</v>
      </c>
      <c r="K36" s="4"/>
      <c r="L36" s="4"/>
      <c r="M36" t="str">
        <f t="shared" si="0"/>
        <v>KOSOWSKI, Wiktor</v>
      </c>
    </row>
    <row r="37" spans="1:13" ht="19.5" customHeight="1">
      <c r="A37" s="61">
        <v>29</v>
      </c>
      <c r="B37" s="432" t="s">
        <v>141</v>
      </c>
      <c r="C37" s="432" t="s">
        <v>142</v>
      </c>
      <c r="D37" s="432" t="s">
        <v>152</v>
      </c>
      <c r="E37" s="29"/>
      <c r="F37" s="30"/>
      <c r="G37" s="49"/>
      <c r="H37" s="434">
        <v>378</v>
      </c>
      <c r="I37" s="4"/>
      <c r="J37" s="4" t="str">
        <f t="shared" si="1"/>
        <v>SZCZĘSNY, Mateusz </v>
      </c>
      <c r="K37" s="4"/>
      <c r="L37" s="4"/>
      <c r="M37" t="str">
        <f t="shared" si="0"/>
        <v>SZCZĘSNY, Mateusz </v>
      </c>
    </row>
    <row r="38" spans="1:13" ht="19.5" customHeight="1">
      <c r="A38" s="61">
        <v>30</v>
      </c>
      <c r="B38" s="432" t="s">
        <v>143</v>
      </c>
      <c r="C38" s="432" t="s">
        <v>144</v>
      </c>
      <c r="D38" s="432" t="s">
        <v>147</v>
      </c>
      <c r="E38" s="34"/>
      <c r="F38" s="35"/>
      <c r="G38" s="49"/>
      <c r="H38" s="434">
        <v>388</v>
      </c>
      <c r="I38" s="4"/>
      <c r="J38" s="4" t="str">
        <f t="shared" si="1"/>
        <v>GÓRA, Miłosz</v>
      </c>
      <c r="K38" s="4"/>
      <c r="L38" s="4"/>
      <c r="M38" t="str">
        <f t="shared" si="0"/>
        <v>GÓRA, Miłosz</v>
      </c>
    </row>
    <row r="39" spans="1:13" ht="19.5" customHeight="1">
      <c r="A39" s="61">
        <v>31</v>
      </c>
      <c r="B39" s="433" t="s">
        <v>145</v>
      </c>
      <c r="C39" s="433" t="s">
        <v>146</v>
      </c>
      <c r="D39" s="433" t="s">
        <v>147</v>
      </c>
      <c r="E39" s="36"/>
      <c r="F39" s="37"/>
      <c r="G39" s="49"/>
      <c r="H39" s="435"/>
      <c r="I39" s="4"/>
      <c r="J39" s="4" t="str">
        <f t="shared" si="1"/>
        <v>TUŁODZIECKI, Stanisław</v>
      </c>
      <c r="K39" s="4"/>
      <c r="L39" s="4"/>
      <c r="M39" t="str">
        <f t="shared" si="0"/>
        <v>TUŁODZIECKI, Stanisław</v>
      </c>
    </row>
    <row r="40" spans="1:13" ht="19.5" customHeight="1">
      <c r="A40" s="61">
        <v>32</v>
      </c>
      <c r="B40" s="32" t="s">
        <v>159</v>
      </c>
      <c r="C40" s="32"/>
      <c r="D40" s="45"/>
      <c r="E40" s="36"/>
      <c r="F40" s="37"/>
      <c r="G40" s="49"/>
      <c r="H40" s="50"/>
      <c r="I40" s="4"/>
      <c r="J40" s="4" t="str">
        <f t="shared" si="1"/>
        <v>BYE, </v>
      </c>
      <c r="K40" s="4"/>
      <c r="L40" s="4"/>
      <c r="M40" t="str">
        <f t="shared" si="0"/>
        <v>BYE, </v>
      </c>
    </row>
    <row r="41" spans="1:13" ht="19.5" customHeight="1">
      <c r="A41" s="61">
        <v>33</v>
      </c>
      <c r="B41" s="32"/>
      <c r="C41" s="32"/>
      <c r="D41" s="33"/>
      <c r="E41" s="38"/>
      <c r="F41" s="39"/>
      <c r="G41" s="49"/>
      <c r="H41" s="50"/>
      <c r="I41" s="4"/>
      <c r="J41" s="4" t="str">
        <f aca="true" t="shared" si="2" ref="J41:J72">(UPPER(B41)&amp;", "&amp;C41)</f>
        <v>, </v>
      </c>
      <c r="K41" s="4"/>
      <c r="L41" s="4"/>
      <c r="M41" t="str">
        <f aca="true" t="shared" si="3" ref="M41:M72">(UPPER(B41)&amp;", "&amp;C41)</f>
        <v>, </v>
      </c>
    </row>
    <row r="42" spans="1:13" ht="19.5" customHeight="1">
      <c r="A42" s="61">
        <v>34</v>
      </c>
      <c r="B42" s="27"/>
      <c r="C42" s="27"/>
      <c r="D42" s="28"/>
      <c r="E42" s="40"/>
      <c r="F42" s="41"/>
      <c r="G42" s="49"/>
      <c r="H42" s="50"/>
      <c r="I42" s="4"/>
      <c r="J42" s="4" t="str">
        <f t="shared" si="2"/>
        <v>, </v>
      </c>
      <c r="K42" s="4"/>
      <c r="L42" s="4"/>
      <c r="M42" t="str">
        <f t="shared" si="3"/>
        <v>, </v>
      </c>
    </row>
    <row r="43" spans="1:13" ht="19.5" customHeight="1">
      <c r="A43" s="61">
        <v>35</v>
      </c>
      <c r="B43" s="32"/>
      <c r="C43" s="32"/>
      <c r="D43" s="45"/>
      <c r="E43" s="42"/>
      <c r="F43" s="43"/>
      <c r="G43" s="49"/>
      <c r="H43" s="50"/>
      <c r="I43" s="4"/>
      <c r="J43" s="4" t="str">
        <f t="shared" si="2"/>
        <v>, </v>
      </c>
      <c r="K43" s="4"/>
      <c r="L43" s="4"/>
      <c r="M43" t="str">
        <f t="shared" si="3"/>
        <v>, </v>
      </c>
    </row>
    <row r="44" spans="1:13" ht="19.5" customHeight="1">
      <c r="A44" s="61">
        <v>36</v>
      </c>
      <c r="B44" s="32"/>
      <c r="C44" s="32"/>
      <c r="D44" s="45"/>
      <c r="E44" s="36"/>
      <c r="F44" s="37"/>
      <c r="G44" s="49"/>
      <c r="H44" s="50"/>
      <c r="I44" s="4"/>
      <c r="J44" s="4" t="str">
        <f t="shared" si="2"/>
        <v>, </v>
      </c>
      <c r="K44" s="4"/>
      <c r="L44" s="4"/>
      <c r="M44" t="str">
        <f t="shared" si="3"/>
        <v>, </v>
      </c>
    </row>
    <row r="45" spans="1:13" ht="19.5" customHeight="1">
      <c r="A45" s="61">
        <v>37</v>
      </c>
      <c r="B45" s="44"/>
      <c r="C45" s="44"/>
      <c r="D45" s="48"/>
      <c r="E45" s="36"/>
      <c r="F45" s="37"/>
      <c r="G45" s="49"/>
      <c r="H45" s="50"/>
      <c r="I45" s="4"/>
      <c r="J45" s="4" t="str">
        <f t="shared" si="2"/>
        <v>, </v>
      </c>
      <c r="K45" s="4"/>
      <c r="L45" s="4"/>
      <c r="M45" t="str">
        <f t="shared" si="3"/>
        <v>, </v>
      </c>
    </row>
    <row r="46" spans="1:13" ht="19.5" customHeight="1">
      <c r="A46" s="61">
        <v>38</v>
      </c>
      <c r="B46" s="32"/>
      <c r="C46" s="32"/>
      <c r="D46" s="33"/>
      <c r="E46" s="42"/>
      <c r="F46" s="43"/>
      <c r="G46" s="49"/>
      <c r="H46" s="50"/>
      <c r="I46" s="4"/>
      <c r="J46" s="4" t="str">
        <f t="shared" si="2"/>
        <v>, </v>
      </c>
      <c r="K46" s="4"/>
      <c r="L46" s="4"/>
      <c r="M46" t="str">
        <f t="shared" si="3"/>
        <v>, </v>
      </c>
    </row>
    <row r="47" spans="1:13" ht="19.5" customHeight="1">
      <c r="A47" s="61">
        <v>39</v>
      </c>
      <c r="B47" s="32"/>
      <c r="C47" s="32"/>
      <c r="D47" s="33"/>
      <c r="E47" s="42"/>
      <c r="F47" s="43"/>
      <c r="G47" s="49"/>
      <c r="H47" s="50"/>
      <c r="I47" s="4"/>
      <c r="J47" s="4" t="str">
        <f t="shared" si="2"/>
        <v>, </v>
      </c>
      <c r="K47" s="4"/>
      <c r="L47" s="4"/>
      <c r="M47" t="str">
        <f t="shared" si="3"/>
        <v>, </v>
      </c>
    </row>
    <row r="48" spans="1:13" ht="19.5" customHeight="1">
      <c r="A48" s="61">
        <v>40</v>
      </c>
      <c r="B48" s="32"/>
      <c r="C48" s="32"/>
      <c r="D48" s="33"/>
      <c r="E48" s="42"/>
      <c r="F48" s="43"/>
      <c r="G48" s="49"/>
      <c r="H48" s="50"/>
      <c r="I48" s="4"/>
      <c r="J48" s="4" t="str">
        <f t="shared" si="2"/>
        <v>, </v>
      </c>
      <c r="K48" s="4"/>
      <c r="L48" s="4"/>
      <c r="M48" t="str">
        <f t="shared" si="3"/>
        <v>, </v>
      </c>
    </row>
    <row r="49" spans="1:13" ht="19.5" customHeight="1">
      <c r="A49" s="61">
        <v>41</v>
      </c>
      <c r="B49" s="32"/>
      <c r="C49" s="32"/>
      <c r="D49" s="33"/>
      <c r="E49" s="36"/>
      <c r="F49" s="37"/>
      <c r="G49" s="49"/>
      <c r="H49" s="50"/>
      <c r="I49" s="4"/>
      <c r="J49" s="4" t="str">
        <f t="shared" si="2"/>
        <v>, </v>
      </c>
      <c r="K49" s="4"/>
      <c r="L49" s="4"/>
      <c r="M49" t="str">
        <f t="shared" si="3"/>
        <v>, </v>
      </c>
    </row>
    <row r="50" spans="1:13" ht="19.5" customHeight="1">
      <c r="A50" s="61">
        <v>42</v>
      </c>
      <c r="B50" s="32"/>
      <c r="C50" s="32"/>
      <c r="D50" s="33"/>
      <c r="E50" s="36"/>
      <c r="F50" s="37"/>
      <c r="G50" s="49"/>
      <c r="H50" s="50"/>
      <c r="I50" s="4"/>
      <c r="J50" s="4" t="str">
        <f t="shared" si="2"/>
        <v>, </v>
      </c>
      <c r="K50" s="4"/>
      <c r="L50" s="4"/>
      <c r="M50" t="str">
        <f t="shared" si="3"/>
        <v>, </v>
      </c>
    </row>
    <row r="51" spans="1:13" ht="19.5" customHeight="1">
      <c r="A51" s="61">
        <v>43</v>
      </c>
      <c r="B51" s="32"/>
      <c r="C51" s="32"/>
      <c r="D51" s="45"/>
      <c r="E51" s="40"/>
      <c r="F51" s="41"/>
      <c r="G51" s="49"/>
      <c r="H51" s="50"/>
      <c r="I51" s="4"/>
      <c r="J51" s="4" t="str">
        <f t="shared" si="2"/>
        <v>, </v>
      </c>
      <c r="K51" s="4"/>
      <c r="L51" s="4"/>
      <c r="M51" t="str">
        <f t="shared" si="3"/>
        <v>, </v>
      </c>
    </row>
    <row r="52" spans="1:13" ht="19.5" customHeight="1">
      <c r="A52" s="61">
        <v>44</v>
      </c>
      <c r="B52" s="32"/>
      <c r="C52" s="32"/>
      <c r="D52" s="33"/>
      <c r="E52" s="36"/>
      <c r="F52" s="37"/>
      <c r="G52" s="49"/>
      <c r="H52" s="50"/>
      <c r="I52" s="4"/>
      <c r="J52" s="4" t="str">
        <f t="shared" si="2"/>
        <v>, </v>
      </c>
      <c r="K52" s="4"/>
      <c r="L52" s="4"/>
      <c r="M52" t="str">
        <f t="shared" si="3"/>
        <v>, </v>
      </c>
    </row>
    <row r="53" spans="1:13" ht="19.5" customHeight="1">
      <c r="A53" s="61">
        <v>45</v>
      </c>
      <c r="B53" s="32"/>
      <c r="C53" s="32"/>
      <c r="D53" s="33"/>
      <c r="E53" s="46"/>
      <c r="F53" s="47"/>
      <c r="G53" s="49"/>
      <c r="H53" s="50"/>
      <c r="I53" s="4"/>
      <c r="J53" s="4" t="str">
        <f t="shared" si="2"/>
        <v>, </v>
      </c>
      <c r="K53" s="4"/>
      <c r="L53" s="4"/>
      <c r="M53" t="str">
        <f t="shared" si="3"/>
        <v>, </v>
      </c>
    </row>
    <row r="54" spans="1:13" ht="19.5" customHeight="1">
      <c r="A54" s="61">
        <v>46</v>
      </c>
      <c r="B54" s="27"/>
      <c r="C54" s="27"/>
      <c r="D54" s="28"/>
      <c r="E54" s="36"/>
      <c r="F54" s="37"/>
      <c r="G54" s="49"/>
      <c r="H54" s="50"/>
      <c r="I54" s="4"/>
      <c r="J54" s="4" t="str">
        <f t="shared" si="2"/>
        <v>, </v>
      </c>
      <c r="K54" s="4"/>
      <c r="L54" s="4"/>
      <c r="M54" t="str">
        <f t="shared" si="3"/>
        <v>, </v>
      </c>
    </row>
    <row r="55" spans="1:13" ht="19.5" customHeight="1">
      <c r="A55" s="61">
        <v>47</v>
      </c>
      <c r="B55" s="32"/>
      <c r="C55" s="32"/>
      <c r="D55" s="33"/>
      <c r="E55" s="36"/>
      <c r="F55" s="37"/>
      <c r="G55" s="49"/>
      <c r="H55" s="50"/>
      <c r="I55" s="4"/>
      <c r="J55" s="4" t="str">
        <f t="shared" si="2"/>
        <v>, </v>
      </c>
      <c r="K55" s="4"/>
      <c r="L55" s="4"/>
      <c r="M55" t="str">
        <f t="shared" si="3"/>
        <v>, </v>
      </c>
    </row>
    <row r="56" spans="1:13" ht="19.5" customHeight="1">
      <c r="A56" s="61">
        <v>48</v>
      </c>
      <c r="B56" s="44"/>
      <c r="C56" s="44"/>
      <c r="D56" s="48"/>
      <c r="E56" s="46"/>
      <c r="F56" s="47"/>
      <c r="G56" s="49"/>
      <c r="H56" s="50"/>
      <c r="I56" s="4"/>
      <c r="J56" s="4" t="str">
        <f t="shared" si="2"/>
        <v>, </v>
      </c>
      <c r="K56" s="4"/>
      <c r="L56" s="4"/>
      <c r="M56" t="str">
        <f t="shared" si="3"/>
        <v>, </v>
      </c>
    </row>
    <row r="57" spans="1:13" ht="19.5" customHeight="1">
      <c r="A57" s="61">
        <v>49</v>
      </c>
      <c r="B57" s="32"/>
      <c r="C57" s="32"/>
      <c r="D57" s="33"/>
      <c r="E57" s="38"/>
      <c r="F57" s="39"/>
      <c r="G57" s="49"/>
      <c r="H57" s="50"/>
      <c r="I57" s="4"/>
      <c r="J57" s="4" t="str">
        <f t="shared" si="2"/>
        <v>, </v>
      </c>
      <c r="K57" s="4"/>
      <c r="L57" s="4"/>
      <c r="M57" t="str">
        <f t="shared" si="3"/>
        <v>, </v>
      </c>
    </row>
    <row r="58" spans="1:13" ht="19.5" customHeight="1">
      <c r="A58" s="61">
        <v>50</v>
      </c>
      <c r="B58" s="32"/>
      <c r="C58" s="32"/>
      <c r="D58" s="45"/>
      <c r="E58" s="38"/>
      <c r="F58" s="39"/>
      <c r="G58" s="49"/>
      <c r="H58" s="50"/>
      <c r="I58" s="4"/>
      <c r="J58" s="4" t="str">
        <f t="shared" si="2"/>
        <v>, </v>
      </c>
      <c r="K58" s="4"/>
      <c r="L58" s="4"/>
      <c r="M58" t="str">
        <f t="shared" si="3"/>
        <v>, </v>
      </c>
    </row>
    <row r="59" spans="1:13" ht="19.5" customHeight="1">
      <c r="A59" s="61">
        <v>51</v>
      </c>
      <c r="B59" s="32"/>
      <c r="C59" s="32"/>
      <c r="D59" s="33"/>
      <c r="E59" s="38"/>
      <c r="F59" s="39"/>
      <c r="G59" s="49"/>
      <c r="H59" s="50"/>
      <c r="I59" s="4"/>
      <c r="J59" s="4" t="str">
        <f t="shared" si="2"/>
        <v>, </v>
      </c>
      <c r="K59" s="4"/>
      <c r="L59" s="4"/>
      <c r="M59" t="str">
        <f t="shared" si="3"/>
        <v>, </v>
      </c>
    </row>
    <row r="60" spans="1:13" ht="19.5" customHeight="1">
      <c r="A60" s="61">
        <v>52</v>
      </c>
      <c r="B60" s="32"/>
      <c r="C60" s="32"/>
      <c r="D60" s="33"/>
      <c r="E60" s="36"/>
      <c r="F60" s="37"/>
      <c r="G60" s="49"/>
      <c r="H60" s="50"/>
      <c r="I60" s="4"/>
      <c r="J60" s="4" t="str">
        <f t="shared" si="2"/>
        <v>, </v>
      </c>
      <c r="K60" s="4"/>
      <c r="L60" s="4"/>
      <c r="M60" t="str">
        <f t="shared" si="3"/>
        <v>, </v>
      </c>
    </row>
    <row r="61" spans="1:13" ht="19.5" customHeight="1">
      <c r="A61" s="61">
        <v>53</v>
      </c>
      <c r="B61" s="32"/>
      <c r="C61" s="32"/>
      <c r="D61" s="33"/>
      <c r="E61" s="36"/>
      <c r="F61" s="37"/>
      <c r="G61" s="49"/>
      <c r="H61" s="50"/>
      <c r="I61" s="4"/>
      <c r="J61" s="4" t="str">
        <f t="shared" si="2"/>
        <v>, </v>
      </c>
      <c r="K61" s="4"/>
      <c r="L61" s="4"/>
      <c r="M61" t="str">
        <f t="shared" si="3"/>
        <v>, </v>
      </c>
    </row>
    <row r="62" spans="1:13" ht="19.5" customHeight="1">
      <c r="A62" s="61">
        <v>54</v>
      </c>
      <c r="B62" s="32"/>
      <c r="C62" s="32"/>
      <c r="D62" s="51"/>
      <c r="E62" s="36"/>
      <c r="F62" s="37"/>
      <c r="G62" s="49"/>
      <c r="H62" s="50"/>
      <c r="I62" s="4"/>
      <c r="J62" s="4" t="str">
        <f t="shared" si="2"/>
        <v>, </v>
      </c>
      <c r="K62" s="4"/>
      <c r="L62" s="4"/>
      <c r="M62" t="str">
        <f t="shared" si="3"/>
        <v>, </v>
      </c>
    </row>
    <row r="63" spans="1:13" ht="19.5" customHeight="1">
      <c r="A63" s="61">
        <v>55</v>
      </c>
      <c r="B63" s="32"/>
      <c r="C63" s="32"/>
      <c r="D63" s="45"/>
      <c r="E63" s="40"/>
      <c r="F63" s="41"/>
      <c r="G63" s="49"/>
      <c r="H63" s="50"/>
      <c r="I63" s="4"/>
      <c r="J63" s="4" t="str">
        <f t="shared" si="2"/>
        <v>, </v>
      </c>
      <c r="K63" s="4"/>
      <c r="L63" s="4"/>
      <c r="M63" t="str">
        <f t="shared" si="3"/>
        <v>, </v>
      </c>
    </row>
    <row r="64" spans="1:13" ht="19.5" customHeight="1">
      <c r="A64" s="61">
        <v>56</v>
      </c>
      <c r="B64" s="32"/>
      <c r="C64" s="32"/>
      <c r="D64" s="45"/>
      <c r="E64" s="42"/>
      <c r="F64" s="43"/>
      <c r="G64" s="49"/>
      <c r="H64" s="50"/>
      <c r="I64" s="4"/>
      <c r="J64" s="4" t="str">
        <f t="shared" si="2"/>
        <v>, </v>
      </c>
      <c r="K64" s="4"/>
      <c r="L64" s="4"/>
      <c r="M64" t="str">
        <f t="shared" si="3"/>
        <v>, </v>
      </c>
    </row>
    <row r="65" spans="1:13" ht="19.5" customHeight="1">
      <c r="A65" s="61">
        <v>57</v>
      </c>
      <c r="B65" s="27"/>
      <c r="C65" s="27"/>
      <c r="D65" s="28"/>
      <c r="E65" s="36"/>
      <c r="F65" s="37"/>
      <c r="G65" s="49"/>
      <c r="H65" s="50"/>
      <c r="I65" s="4"/>
      <c r="J65" s="4" t="str">
        <f t="shared" si="2"/>
        <v>, </v>
      </c>
      <c r="K65" s="4"/>
      <c r="L65" s="4"/>
      <c r="M65" t="str">
        <f t="shared" si="3"/>
        <v>, </v>
      </c>
    </row>
    <row r="66" spans="1:13" ht="19.5" customHeight="1">
      <c r="A66" s="61">
        <v>58</v>
      </c>
      <c r="B66" s="32"/>
      <c r="C66" s="32"/>
      <c r="D66" s="45"/>
      <c r="E66" s="46"/>
      <c r="F66" s="47"/>
      <c r="G66" s="49"/>
      <c r="H66" s="50"/>
      <c r="I66" s="4"/>
      <c r="J66" s="4" t="str">
        <f t="shared" si="2"/>
        <v>, </v>
      </c>
      <c r="K66" s="4"/>
      <c r="L66" s="4"/>
      <c r="M66" t="str">
        <f t="shared" si="3"/>
        <v>, </v>
      </c>
    </row>
    <row r="67" spans="1:13" ht="19.5" customHeight="1">
      <c r="A67" s="61">
        <v>59</v>
      </c>
      <c r="B67" s="44"/>
      <c r="C67" s="44"/>
      <c r="D67" s="48"/>
      <c r="E67" s="36"/>
      <c r="F67" s="37"/>
      <c r="G67" s="49"/>
      <c r="H67" s="50"/>
      <c r="I67" s="4"/>
      <c r="J67" s="4" t="str">
        <f t="shared" si="2"/>
        <v>, </v>
      </c>
      <c r="K67" s="4"/>
      <c r="L67" s="4"/>
      <c r="M67" t="str">
        <f t="shared" si="3"/>
        <v>, </v>
      </c>
    </row>
    <row r="68" spans="1:13" ht="19.5" customHeight="1">
      <c r="A68" s="61">
        <v>60</v>
      </c>
      <c r="B68" s="32"/>
      <c r="C68" s="32"/>
      <c r="D68" s="33"/>
      <c r="E68" s="36"/>
      <c r="F68" s="37"/>
      <c r="G68" s="49"/>
      <c r="H68" s="50"/>
      <c r="I68" s="4"/>
      <c r="J68" s="4" t="str">
        <f t="shared" si="2"/>
        <v>, </v>
      </c>
      <c r="K68" s="4"/>
      <c r="L68" s="4"/>
      <c r="M68" t="str">
        <f t="shared" si="3"/>
        <v>, </v>
      </c>
    </row>
    <row r="69" spans="1:13" ht="19.5" customHeight="1">
      <c r="A69" s="61">
        <v>61</v>
      </c>
      <c r="B69" s="32"/>
      <c r="C69" s="32"/>
      <c r="D69" s="45"/>
      <c r="E69" s="46"/>
      <c r="F69" s="47"/>
      <c r="G69" s="49"/>
      <c r="H69" s="50"/>
      <c r="I69" s="4"/>
      <c r="J69" s="4" t="str">
        <f t="shared" si="2"/>
        <v>, </v>
      </c>
      <c r="K69" s="4"/>
      <c r="L69" s="4"/>
      <c r="M69" t="str">
        <f t="shared" si="3"/>
        <v>, </v>
      </c>
    </row>
    <row r="70" spans="1:13" ht="19.5" customHeight="1">
      <c r="A70" s="62">
        <v>62</v>
      </c>
      <c r="B70" s="32"/>
      <c r="C70" s="32"/>
      <c r="D70" s="45"/>
      <c r="E70" s="38"/>
      <c r="F70" s="39"/>
      <c r="G70" s="52"/>
      <c r="H70" s="53"/>
      <c r="I70" s="4"/>
      <c r="J70" s="4" t="str">
        <f t="shared" si="2"/>
        <v>, </v>
      </c>
      <c r="K70" s="4"/>
      <c r="L70" s="4"/>
      <c r="M70" t="str">
        <f t="shared" si="3"/>
        <v>, </v>
      </c>
    </row>
    <row r="71" spans="1:13" ht="19.5" customHeight="1">
      <c r="A71" s="61">
        <v>63</v>
      </c>
      <c r="B71" s="27"/>
      <c r="C71" s="27"/>
      <c r="D71" s="28"/>
      <c r="E71" s="46"/>
      <c r="F71" s="47"/>
      <c r="G71" s="49"/>
      <c r="H71" s="50"/>
      <c r="I71" s="4"/>
      <c r="J71" s="4" t="str">
        <f t="shared" si="2"/>
        <v>, </v>
      </c>
      <c r="K71" s="4"/>
      <c r="L71" s="4"/>
      <c r="M71" t="str">
        <f t="shared" si="3"/>
        <v>, </v>
      </c>
    </row>
    <row r="72" spans="1:13" ht="19.5" customHeight="1" thickBot="1">
      <c r="A72" s="63">
        <v>64</v>
      </c>
      <c r="B72" s="54"/>
      <c r="C72" s="54"/>
      <c r="D72" s="55"/>
      <c r="E72" s="56"/>
      <c r="F72" s="57"/>
      <c r="G72" s="58"/>
      <c r="H72" s="59"/>
      <c r="I72" s="4"/>
      <c r="J72" s="4" t="str">
        <f t="shared" si="2"/>
        <v>, </v>
      </c>
      <c r="K72" s="4"/>
      <c r="L72" s="4"/>
      <c r="M72" t="str">
        <f t="shared" si="3"/>
        <v>, </v>
      </c>
    </row>
    <row r="73" spans="1:13" ht="12.75">
      <c r="A73" s="4"/>
      <c r="B73" s="4"/>
      <c r="C73" s="4"/>
      <c r="D73" s="4"/>
      <c r="E73" s="4"/>
      <c r="F73" s="4"/>
      <c r="G73" s="4"/>
      <c r="H73" s="4"/>
      <c r="I73" s="4"/>
      <c r="J73" s="4"/>
      <c r="K73" s="4"/>
      <c r="L73" s="4"/>
      <c r="M73" t="e">
        <f>#REF!</f>
        <v>#REF!</v>
      </c>
    </row>
    <row r="74" spans="1:13" ht="12.75">
      <c r="A74" s="4"/>
      <c r="B74" s="4"/>
      <c r="C74" s="4"/>
      <c r="D74" s="4"/>
      <c r="E74" s="4"/>
      <c r="F74" s="4"/>
      <c r="G74" s="4"/>
      <c r="H74" s="4"/>
      <c r="I74" s="4"/>
      <c r="J74" s="4"/>
      <c r="K74" s="4"/>
      <c r="L74" s="4"/>
      <c r="M74" t="e">
        <f>#REF!</f>
        <v>#REF!</v>
      </c>
    </row>
    <row r="75" spans="1:13" ht="12.75">
      <c r="A75" s="4"/>
      <c r="B75" s="4"/>
      <c r="C75" s="4"/>
      <c r="D75" s="4"/>
      <c r="E75" s="4"/>
      <c r="F75" s="4"/>
      <c r="G75" s="4"/>
      <c r="H75" s="4"/>
      <c r="I75" s="4"/>
      <c r="J75" s="4"/>
      <c r="K75" s="4"/>
      <c r="L75" s="4"/>
      <c r="M75" t="e">
        <f>#REF!</f>
        <v>#REF!</v>
      </c>
    </row>
    <row r="76" spans="1:13" ht="12.75">
      <c r="A76" s="4"/>
      <c r="B76" s="4"/>
      <c r="C76" s="4"/>
      <c r="D76" s="4"/>
      <c r="E76" s="4"/>
      <c r="F76" s="4"/>
      <c r="G76" s="4"/>
      <c r="H76" s="4"/>
      <c r="I76" s="4"/>
      <c r="J76" s="4"/>
      <c r="K76" s="4"/>
      <c r="L76" s="4"/>
      <c r="M76" t="e">
        <f>#REF!</f>
        <v>#REF!</v>
      </c>
    </row>
    <row r="77" spans="1:13" ht="12.75">
      <c r="A77" s="4"/>
      <c r="B77" s="4"/>
      <c r="C77" s="4"/>
      <c r="D77" s="4"/>
      <c r="E77" s="4"/>
      <c r="F77" s="4"/>
      <c r="G77" s="4"/>
      <c r="H77" s="4"/>
      <c r="I77" s="4"/>
      <c r="J77" s="4"/>
      <c r="K77" s="4"/>
      <c r="L77" s="4"/>
      <c r="M77" t="e">
        <f>#REF!</f>
        <v>#REF!</v>
      </c>
    </row>
    <row r="78" spans="1:13" ht="12.75">
      <c r="A78" s="4"/>
      <c r="B78" s="4"/>
      <c r="C78" s="4"/>
      <c r="D78" s="4"/>
      <c r="E78" s="4"/>
      <c r="F78" s="4"/>
      <c r="G78" s="4"/>
      <c r="H78" s="4"/>
      <c r="I78" s="4"/>
      <c r="J78" s="4"/>
      <c r="K78" s="4"/>
      <c r="L78" s="4"/>
      <c r="M78" t="e">
        <f>#REF!</f>
        <v>#REF!</v>
      </c>
    </row>
    <row r="79" spans="1:13" ht="12.75">
      <c r="A79" s="4"/>
      <c r="B79" s="4"/>
      <c r="C79" s="4"/>
      <c r="D79" s="4"/>
      <c r="E79" s="4"/>
      <c r="F79" s="4"/>
      <c r="G79" s="4"/>
      <c r="H79" s="4"/>
      <c r="I79" s="4"/>
      <c r="J79" s="4"/>
      <c r="K79" s="4"/>
      <c r="L79" s="4"/>
      <c r="M79" t="e">
        <f>#REF!</f>
        <v>#REF!</v>
      </c>
    </row>
    <row r="80" spans="1:13" ht="12.75">
      <c r="A80" s="4"/>
      <c r="B80" s="4"/>
      <c r="C80" s="4"/>
      <c r="D80" s="4"/>
      <c r="E80" s="4"/>
      <c r="F80" s="4"/>
      <c r="G80" s="4"/>
      <c r="H80" s="4"/>
      <c r="I80" s="4"/>
      <c r="J80" s="4"/>
      <c r="K80" s="4"/>
      <c r="L80" s="4"/>
      <c r="M80" t="e">
        <f>#REF!</f>
        <v>#REF!</v>
      </c>
    </row>
    <row r="81" ht="12.75">
      <c r="M81" t="e">
        <f>#REF!</f>
        <v>#REF!</v>
      </c>
    </row>
    <row r="82" ht="12.75">
      <c r="M82" t="e">
        <f>#REF!</f>
        <v>#REF!</v>
      </c>
    </row>
    <row r="83" ht="12.75">
      <c r="M83" t="e">
        <f>#REF!</f>
        <v>#REF!</v>
      </c>
    </row>
    <row r="84" ht="12.75">
      <c r="M84" t="e">
        <f>#REF!</f>
        <v>#REF!</v>
      </c>
    </row>
    <row r="85" ht="12.75">
      <c r="M85" t="e">
        <f>#REF!</f>
        <v>#REF!</v>
      </c>
    </row>
    <row r="86" ht="12.75">
      <c r="M86" t="e">
        <f>#REF!</f>
        <v>#REF!</v>
      </c>
    </row>
    <row r="87" ht="12.75">
      <c r="M87" t="e">
        <f>#REF!</f>
        <v>#REF!</v>
      </c>
    </row>
    <row r="88" ht="12.75">
      <c r="M88" t="e">
        <f>#REF!</f>
        <v>#REF!</v>
      </c>
    </row>
    <row r="89" ht="12.75">
      <c r="M89" t="e">
        <f>#REF!</f>
        <v>#REF!</v>
      </c>
    </row>
    <row r="90" ht="12.75">
      <c r="M90" t="e">
        <f>#REF!</f>
        <v>#REF!</v>
      </c>
    </row>
    <row r="91" ht="12.75">
      <c r="M91" t="e">
        <f>#REF!</f>
        <v>#REF!</v>
      </c>
    </row>
    <row r="92" ht="12.75">
      <c r="M92" t="e">
        <f>#REF!</f>
        <v>#REF!</v>
      </c>
    </row>
    <row r="93" ht="12.75">
      <c r="M93" t="e">
        <f>#REF!</f>
        <v>#REF!</v>
      </c>
    </row>
    <row r="94" ht="12.75">
      <c r="M94" t="e">
        <f>#REF!</f>
        <v>#REF!</v>
      </c>
    </row>
    <row r="95" ht="12.75">
      <c r="M95" t="e">
        <f>#REF!</f>
        <v>#REF!</v>
      </c>
    </row>
    <row r="96" ht="12.75">
      <c r="M96" t="e">
        <f>#REF!</f>
        <v>#REF!</v>
      </c>
    </row>
    <row r="97" ht="12.75">
      <c r="M97" t="e">
        <f>#REF!</f>
        <v>#REF!</v>
      </c>
    </row>
    <row r="98" ht="12.75">
      <c r="M98" t="e">
        <f>#REF!</f>
        <v>#REF!</v>
      </c>
    </row>
    <row r="99" ht="12.75">
      <c r="M99" t="e">
        <f>#REF!</f>
        <v>#REF!</v>
      </c>
    </row>
    <row r="100" ht="12.75">
      <c r="M100" t="e">
        <f>#REF!</f>
        <v>#REF!</v>
      </c>
    </row>
    <row r="101" ht="12.75">
      <c r="M101" t="e">
        <f>#REF!</f>
        <v>#REF!</v>
      </c>
    </row>
    <row r="102" ht="12.75">
      <c r="M102" t="e">
        <f>#REF!</f>
        <v>#REF!</v>
      </c>
    </row>
    <row r="103" ht="12.75">
      <c r="M103" t="e">
        <f>#REF!</f>
        <v>#REF!</v>
      </c>
    </row>
    <row r="104" ht="12.75">
      <c r="M104" t="e">
        <f>#REF!</f>
        <v>#REF!</v>
      </c>
    </row>
    <row r="105" ht="12.75">
      <c r="M105" t="e">
        <f>#REF!</f>
        <v>#REF!</v>
      </c>
    </row>
    <row r="106" ht="12.75">
      <c r="M106" t="e">
        <f>#REF!</f>
        <v>#REF!</v>
      </c>
    </row>
    <row r="107" ht="12.75">
      <c r="M107" t="e">
        <f>#REF!</f>
        <v>#REF!</v>
      </c>
    </row>
    <row r="108" ht="12.75">
      <c r="M108" t="e">
        <f>#REF!</f>
        <v>#REF!</v>
      </c>
    </row>
    <row r="109" ht="12.75">
      <c r="M109" t="e">
        <f>#REF!</f>
        <v>#REF!</v>
      </c>
    </row>
    <row r="110" ht="12.75">
      <c r="M110" t="e">
        <f>#REF!</f>
        <v>#REF!</v>
      </c>
    </row>
    <row r="111" ht="12.75">
      <c r="M111" t="e">
        <f>#REF!</f>
        <v>#REF!</v>
      </c>
    </row>
    <row r="112" ht="12.75">
      <c r="M112" t="e">
        <f>#REF!</f>
        <v>#REF!</v>
      </c>
    </row>
    <row r="113" ht="12.75">
      <c r="M113" t="e">
        <f>#REF!</f>
        <v>#REF!</v>
      </c>
    </row>
    <row r="114" ht="12.75">
      <c r="M114" t="e">
        <f>#REF!</f>
        <v>#REF!</v>
      </c>
    </row>
    <row r="115" ht="12.75">
      <c r="M115" t="e">
        <f>#REF!</f>
        <v>#REF!</v>
      </c>
    </row>
    <row r="116" ht="12.75">
      <c r="M116" t="e">
        <f>#REF!</f>
        <v>#REF!</v>
      </c>
    </row>
    <row r="117" ht="12.75">
      <c r="M117" t="e">
        <f>#REF!</f>
        <v>#REF!</v>
      </c>
    </row>
    <row r="118" ht="12.75">
      <c r="M118" t="e">
        <f>#REF!</f>
        <v>#REF!</v>
      </c>
    </row>
    <row r="119" ht="12.75">
      <c r="M119" t="e">
        <f>#REF!</f>
        <v>#REF!</v>
      </c>
    </row>
    <row r="120" ht="12.75">
      <c r="M120" t="e">
        <f>#REF!</f>
        <v>#REF!</v>
      </c>
    </row>
    <row r="121" ht="12.75">
      <c r="M121" t="e">
        <f>#REF!</f>
        <v>#REF!</v>
      </c>
    </row>
    <row r="122" ht="12.75">
      <c r="M122" t="e">
        <f>#REF!</f>
        <v>#REF!</v>
      </c>
    </row>
    <row r="123" ht="12.75">
      <c r="M123" t="e">
        <f>#REF!</f>
        <v>#REF!</v>
      </c>
    </row>
    <row r="124" ht="12.75">
      <c r="M124" t="e">
        <f>#REF!</f>
        <v>#REF!</v>
      </c>
    </row>
    <row r="125" ht="12.75">
      <c r="M125" t="e">
        <f>#REF!</f>
        <v>#REF!</v>
      </c>
    </row>
    <row r="126" ht="12.75">
      <c r="M126" t="e">
        <f>#REF!</f>
        <v>#REF!</v>
      </c>
    </row>
    <row r="127" ht="12.75">
      <c r="M127" t="e">
        <f>#REF!</f>
        <v>#REF!</v>
      </c>
    </row>
    <row r="128" ht="12.75">
      <c r="M128" t="e">
        <f>#REF!</f>
        <v>#REF!</v>
      </c>
    </row>
    <row r="129" ht="12.75">
      <c r="M129" t="e">
        <f>#REF!</f>
        <v>#REF!</v>
      </c>
    </row>
    <row r="130" ht="12.75">
      <c r="M130" t="e">
        <f>#REF!</f>
        <v>#REF!</v>
      </c>
    </row>
    <row r="131" ht="12.75">
      <c r="M131" t="e">
        <f>#REF!</f>
        <v>#REF!</v>
      </c>
    </row>
    <row r="132" ht="12.75">
      <c r="M132" t="e">
        <f>#REF!</f>
        <v>#REF!</v>
      </c>
    </row>
    <row r="133" ht="12.75">
      <c r="M133" t="e">
        <f>#REF!</f>
        <v>#REF!</v>
      </c>
    </row>
    <row r="134" ht="12.75">
      <c r="M134" t="e">
        <f>#REF!</f>
        <v>#REF!</v>
      </c>
    </row>
    <row r="135" ht="12.75">
      <c r="M135" t="e">
        <f>#REF!</f>
        <v>#REF!</v>
      </c>
    </row>
    <row r="136" ht="12.75">
      <c r="M136" t="e">
        <f>#REF!</f>
        <v>#REF!</v>
      </c>
    </row>
    <row r="137" ht="12.75">
      <c r="M137" t="e">
        <f>#REF!</f>
        <v>#REF!</v>
      </c>
    </row>
    <row r="138" ht="12.75">
      <c r="M138" t="e">
        <f>#REF!</f>
        <v>#REF!</v>
      </c>
    </row>
    <row r="139" ht="12.75">
      <c r="M139" t="e">
        <f>#REF!</f>
        <v>#REF!</v>
      </c>
    </row>
    <row r="140" ht="12.75">
      <c r="M140" t="e">
        <f>#REF!</f>
        <v>#REF!</v>
      </c>
    </row>
    <row r="141" ht="12.75">
      <c r="M141" t="e">
        <f>#REF!</f>
        <v>#REF!</v>
      </c>
    </row>
    <row r="142" ht="12.75">
      <c r="M142" t="e">
        <f>#REF!</f>
        <v>#REF!</v>
      </c>
    </row>
    <row r="143" ht="12.75">
      <c r="M143" t="e">
        <f>#REF!</f>
        <v>#REF!</v>
      </c>
    </row>
    <row r="144" ht="12.75">
      <c r="M144" t="e">
        <f>#REF!</f>
        <v>#REF!</v>
      </c>
    </row>
    <row r="145" ht="12.75">
      <c r="M145" t="e">
        <f>#REF!</f>
        <v>#REF!</v>
      </c>
    </row>
    <row r="146" ht="12.75">
      <c r="M146" t="e">
        <f>#REF!</f>
        <v>#REF!</v>
      </c>
    </row>
    <row r="147" ht="12.75">
      <c r="M147" t="e">
        <f>#REF!</f>
        <v>#REF!</v>
      </c>
    </row>
    <row r="148" ht="12.75">
      <c r="M148" t="e">
        <f>#REF!</f>
        <v>#REF!</v>
      </c>
    </row>
    <row r="149" ht="12.75">
      <c r="M149" t="e">
        <f>#REF!</f>
        <v>#REF!</v>
      </c>
    </row>
    <row r="150" ht="12.75">
      <c r="M150" t="e">
        <f>#REF!</f>
        <v>#REF!</v>
      </c>
    </row>
    <row r="151" ht="12.75">
      <c r="M151" t="e">
        <f>#REF!</f>
        <v>#REF!</v>
      </c>
    </row>
    <row r="152" ht="12.75">
      <c r="M152" t="e">
        <f>#REF!</f>
        <v>#REF!</v>
      </c>
    </row>
    <row r="153" ht="12.75">
      <c r="M153" t="e">
        <f>#REF!</f>
        <v>#REF!</v>
      </c>
    </row>
    <row r="154" ht="12.75">
      <c r="M154" t="e">
        <f>#REF!</f>
        <v>#REF!</v>
      </c>
    </row>
    <row r="155" ht="12.75">
      <c r="M155" t="e">
        <f>#REF!</f>
        <v>#REF!</v>
      </c>
    </row>
    <row r="156" ht="12.75">
      <c r="M156" t="e">
        <f>#REF!</f>
        <v>#REF!</v>
      </c>
    </row>
    <row r="157" ht="12.75">
      <c r="M157" t="e">
        <f>#REF!</f>
        <v>#REF!</v>
      </c>
    </row>
    <row r="158" ht="12.75">
      <c r="M158" t="e">
        <f>#REF!</f>
        <v>#REF!</v>
      </c>
    </row>
    <row r="159" ht="12.75">
      <c r="M159" t="e">
        <f>#REF!</f>
        <v>#REF!</v>
      </c>
    </row>
    <row r="160" ht="12.75">
      <c r="M160" t="e">
        <f>#REF!</f>
        <v>#REF!</v>
      </c>
    </row>
    <row r="161" ht="12.75">
      <c r="M161" t="e">
        <f>#REF!</f>
        <v>#REF!</v>
      </c>
    </row>
    <row r="162" ht="12.75">
      <c r="M162" t="e">
        <f>#REF!</f>
        <v>#REF!</v>
      </c>
    </row>
    <row r="163" ht="12.75">
      <c r="M163" t="e">
        <f>#REF!</f>
        <v>#REF!</v>
      </c>
    </row>
    <row r="164" ht="12.75">
      <c r="M164" t="e">
        <f>#REF!</f>
        <v>#REF!</v>
      </c>
    </row>
    <row r="165" ht="12.75">
      <c r="M165" t="e">
        <f>#REF!</f>
        <v>#REF!</v>
      </c>
    </row>
    <row r="166" ht="12.75">
      <c r="M166" t="e">
        <f>#REF!</f>
        <v>#REF!</v>
      </c>
    </row>
    <row r="167" ht="12.75">
      <c r="M167" t="e">
        <f>#REF!</f>
        <v>#REF!</v>
      </c>
    </row>
    <row r="168" ht="12.75">
      <c r="M168" t="e">
        <f>#REF!</f>
        <v>#REF!</v>
      </c>
    </row>
    <row r="169" ht="12.75">
      <c r="M169" t="e">
        <f>#REF!</f>
        <v>#REF!</v>
      </c>
    </row>
    <row r="170" ht="12.75">
      <c r="M170" t="e">
        <f>#REF!</f>
        <v>#REF!</v>
      </c>
    </row>
    <row r="171" ht="12.75">
      <c r="M171" t="e">
        <f>#REF!</f>
        <v>#REF!</v>
      </c>
    </row>
    <row r="172" ht="12.75">
      <c r="M172" t="e">
        <f>#REF!</f>
        <v>#REF!</v>
      </c>
    </row>
    <row r="173" ht="12.75">
      <c r="M173" t="e">
        <f>#REF!</f>
        <v>#REF!</v>
      </c>
    </row>
    <row r="174" ht="12.75">
      <c r="M174" t="e">
        <f>#REF!</f>
        <v>#REF!</v>
      </c>
    </row>
    <row r="175" ht="12.75">
      <c r="M175" t="e">
        <f>#REF!</f>
        <v>#REF!</v>
      </c>
    </row>
    <row r="176" ht="12.75">
      <c r="M176" t="e">
        <f>#REF!</f>
        <v>#REF!</v>
      </c>
    </row>
    <row r="177" ht="12.75">
      <c r="M177" t="e">
        <f>#REF!</f>
        <v>#REF!</v>
      </c>
    </row>
    <row r="178" ht="12.75">
      <c r="M178" t="e">
        <f>#REF!</f>
        <v>#REF!</v>
      </c>
    </row>
    <row r="179" ht="12.75">
      <c r="M179" t="e">
        <f>#REF!</f>
        <v>#REF!</v>
      </c>
    </row>
    <row r="180" ht="12.75">
      <c r="M180" t="e">
        <f>#REF!</f>
        <v>#REF!</v>
      </c>
    </row>
    <row r="181" ht="12.75">
      <c r="M181" t="e">
        <f>#REF!</f>
        <v>#REF!</v>
      </c>
    </row>
    <row r="182" ht="12.75">
      <c r="M182" t="e">
        <f>#REF!</f>
        <v>#REF!</v>
      </c>
    </row>
    <row r="183" ht="12.75">
      <c r="M183" t="e">
        <f>#REF!</f>
        <v>#REF!</v>
      </c>
    </row>
    <row r="184" ht="12.75">
      <c r="M184" t="e">
        <f>#REF!</f>
        <v>#REF!</v>
      </c>
    </row>
    <row r="185" ht="12.75">
      <c r="M185" t="e">
        <f>#REF!</f>
        <v>#REF!</v>
      </c>
    </row>
    <row r="186" ht="12.75">
      <c r="M186" t="e">
        <f>#REF!</f>
        <v>#REF!</v>
      </c>
    </row>
    <row r="187" ht="12.75">
      <c r="M187" t="e">
        <f>#REF!</f>
        <v>#REF!</v>
      </c>
    </row>
    <row r="188" ht="12.75">
      <c r="M188" t="e">
        <f>#REF!</f>
        <v>#REF!</v>
      </c>
    </row>
    <row r="189" ht="12.75">
      <c r="M189" t="e">
        <f>#REF!</f>
        <v>#REF!</v>
      </c>
    </row>
    <row r="190" ht="12.75">
      <c r="M190" t="e">
        <f>#REF!</f>
        <v>#REF!</v>
      </c>
    </row>
    <row r="191" ht="12.75">
      <c r="M191" t="e">
        <f>#REF!</f>
        <v>#REF!</v>
      </c>
    </row>
    <row r="192" ht="12.75">
      <c r="M192" t="e">
        <f>#REF!</f>
        <v>#REF!</v>
      </c>
    </row>
    <row r="193" ht="12.75">
      <c r="M193" t="e">
        <f>#REF!</f>
        <v>#REF!</v>
      </c>
    </row>
    <row r="194" ht="12.75">
      <c r="M194" t="e">
        <f>#REF!</f>
        <v>#REF!</v>
      </c>
    </row>
    <row r="195" ht="12.75">
      <c r="M195" t="e">
        <f>#REF!</f>
        <v>#REF!</v>
      </c>
    </row>
    <row r="196" ht="12.75">
      <c r="M196" t="e">
        <f>#REF!</f>
        <v>#REF!</v>
      </c>
    </row>
    <row r="197" ht="12.75">
      <c r="M197" t="e">
        <f>#REF!</f>
        <v>#REF!</v>
      </c>
    </row>
    <row r="198" ht="12.75">
      <c r="M198" t="e">
        <f>#REF!</f>
        <v>#REF!</v>
      </c>
    </row>
    <row r="199" ht="12.75">
      <c r="M199" t="e">
        <f>#REF!</f>
        <v>#REF!</v>
      </c>
    </row>
    <row r="200" ht="12.75">
      <c r="M200" t="e">
        <f>#REF!</f>
        <v>#REF!</v>
      </c>
    </row>
    <row r="201" ht="12.75">
      <c r="M201" t="e">
        <f>#REF!</f>
        <v>#REF!</v>
      </c>
    </row>
    <row r="202" ht="12.75">
      <c r="M202" t="e">
        <f>#REF!</f>
        <v>#REF!</v>
      </c>
    </row>
    <row r="203" ht="12.75">
      <c r="M203" t="e">
        <f>#REF!</f>
        <v>#REF!</v>
      </c>
    </row>
    <row r="204" ht="12.75">
      <c r="M204" t="e">
        <f>#REF!</f>
        <v>#REF!</v>
      </c>
    </row>
    <row r="205" ht="12.75">
      <c r="M205" t="e">
        <f>#REF!</f>
        <v>#REF!</v>
      </c>
    </row>
    <row r="206" ht="12.75">
      <c r="M206" t="e">
        <f>#REF!</f>
        <v>#REF!</v>
      </c>
    </row>
    <row r="207" ht="12.75">
      <c r="M207" t="e">
        <f>#REF!</f>
        <v>#REF!</v>
      </c>
    </row>
    <row r="208" ht="12.75">
      <c r="M208" t="e">
        <f>#REF!</f>
        <v>#REF!</v>
      </c>
    </row>
    <row r="209" ht="12.75">
      <c r="M209" t="e">
        <f>#REF!</f>
        <v>#REF!</v>
      </c>
    </row>
    <row r="210" ht="12.75">
      <c r="M210" t="e">
        <f>#REF!</f>
        <v>#REF!</v>
      </c>
    </row>
    <row r="211" ht="12.75">
      <c r="M211" t="e">
        <f>#REF!</f>
        <v>#REF!</v>
      </c>
    </row>
    <row r="212" ht="12.75">
      <c r="M212" t="e">
        <f>#REF!</f>
        <v>#REF!</v>
      </c>
    </row>
    <row r="213" ht="12.75">
      <c r="M213" t="e">
        <f>#REF!</f>
        <v>#REF!</v>
      </c>
    </row>
    <row r="214" ht="12.75">
      <c r="M214" t="e">
        <f>#REF!</f>
        <v>#REF!</v>
      </c>
    </row>
    <row r="215" ht="12.75">
      <c r="M215" t="e">
        <f>#REF!</f>
        <v>#REF!</v>
      </c>
    </row>
    <row r="216" ht="12.75">
      <c r="M216" t="e">
        <f>#REF!</f>
        <v>#REF!</v>
      </c>
    </row>
    <row r="217" ht="12.75">
      <c r="M217" t="e">
        <f>#REF!</f>
        <v>#REF!</v>
      </c>
    </row>
    <row r="218" ht="12.75">
      <c r="M218" t="e">
        <f>#REF!</f>
        <v>#REF!</v>
      </c>
    </row>
    <row r="219" ht="12.75">
      <c r="M219" t="e">
        <f>#REF!</f>
        <v>#REF!</v>
      </c>
    </row>
    <row r="220" ht="12.75">
      <c r="M220" t="e">
        <f>#REF!</f>
        <v>#REF!</v>
      </c>
    </row>
    <row r="221" ht="12.75">
      <c r="M221" t="e">
        <f>#REF!</f>
        <v>#REF!</v>
      </c>
    </row>
    <row r="222" ht="12.75">
      <c r="M222" t="e">
        <f>#REF!</f>
        <v>#REF!</v>
      </c>
    </row>
    <row r="223" ht="12.75">
      <c r="M223" t="e">
        <f>#REF!</f>
        <v>#REF!</v>
      </c>
    </row>
    <row r="224" ht="12.75">
      <c r="M224" t="e">
        <f>#REF!</f>
        <v>#REF!</v>
      </c>
    </row>
    <row r="225" ht="12.75">
      <c r="M225" t="e">
        <f>#REF!</f>
        <v>#REF!</v>
      </c>
    </row>
    <row r="226" ht="12.75">
      <c r="M226" t="e">
        <f>#REF!</f>
        <v>#REF!</v>
      </c>
    </row>
    <row r="227" ht="12.75">
      <c r="M227" t="e">
        <f>#REF!</f>
        <v>#REF!</v>
      </c>
    </row>
    <row r="228" ht="12.75">
      <c r="M228" t="e">
        <f>#REF!</f>
        <v>#REF!</v>
      </c>
    </row>
    <row r="229" ht="12.75">
      <c r="M229" t="e">
        <f>#REF!</f>
        <v>#REF!</v>
      </c>
    </row>
    <row r="230" ht="12.75">
      <c r="M230" t="e">
        <f>#REF!</f>
        <v>#REF!</v>
      </c>
    </row>
    <row r="231" ht="12.75">
      <c r="M231" t="e">
        <f>#REF!</f>
        <v>#REF!</v>
      </c>
    </row>
    <row r="232" ht="12.75">
      <c r="M232" t="e">
        <f>#REF!</f>
        <v>#REF!</v>
      </c>
    </row>
    <row r="233" ht="12.75">
      <c r="M233" t="e">
        <f>#REF!</f>
        <v>#REF!</v>
      </c>
    </row>
    <row r="234" ht="12.75">
      <c r="M234" t="e">
        <f>#REF!</f>
        <v>#REF!</v>
      </c>
    </row>
    <row r="235" ht="12.75">
      <c r="M235" t="e">
        <f>#REF!</f>
        <v>#REF!</v>
      </c>
    </row>
    <row r="236" ht="12.75">
      <c r="M236" t="e">
        <f>#REF!</f>
        <v>#REF!</v>
      </c>
    </row>
    <row r="237" ht="12.75">
      <c r="M237" t="e">
        <f>#REF!</f>
        <v>#REF!</v>
      </c>
    </row>
    <row r="238" ht="12.75">
      <c r="M238" t="e">
        <f>#REF!</f>
        <v>#REF!</v>
      </c>
    </row>
    <row r="239" ht="12.75">
      <c r="M239" t="e">
        <f>#REF!</f>
        <v>#REF!</v>
      </c>
    </row>
    <row r="240" ht="12.75">
      <c r="M240" t="e">
        <f>#REF!</f>
        <v>#REF!</v>
      </c>
    </row>
    <row r="241" ht="12.75">
      <c r="M241" t="e">
        <f>#REF!</f>
        <v>#REF!</v>
      </c>
    </row>
    <row r="242" ht="12.75">
      <c r="M242" t="e">
        <f>#REF!</f>
        <v>#REF!</v>
      </c>
    </row>
    <row r="243" ht="12.75">
      <c r="M243" t="e">
        <f>#REF!</f>
        <v>#REF!</v>
      </c>
    </row>
    <row r="244" ht="12.75">
      <c r="M244" t="e">
        <f>#REF!</f>
        <v>#REF!</v>
      </c>
    </row>
    <row r="245" ht="12.75">
      <c r="M245" t="e">
        <f>#REF!</f>
        <v>#REF!</v>
      </c>
    </row>
    <row r="246" ht="12.75">
      <c r="M246" t="e">
        <f>#REF!</f>
        <v>#REF!</v>
      </c>
    </row>
    <row r="247" ht="12.75">
      <c r="M247" t="e">
        <f>#REF!</f>
        <v>#REF!</v>
      </c>
    </row>
    <row r="248" ht="12.75">
      <c r="M248" t="e">
        <f>#REF!</f>
        <v>#REF!</v>
      </c>
    </row>
    <row r="249" ht="12.75">
      <c r="M249" t="e">
        <f>#REF!</f>
        <v>#REF!</v>
      </c>
    </row>
    <row r="250" ht="12.75">
      <c r="M250" t="e">
        <f>#REF!</f>
        <v>#REF!</v>
      </c>
    </row>
    <row r="251" ht="12.75">
      <c r="M251" t="e">
        <f>#REF!</f>
        <v>#REF!</v>
      </c>
    </row>
    <row r="252" ht="12.75">
      <c r="M252" t="e">
        <f>#REF!</f>
        <v>#REF!</v>
      </c>
    </row>
    <row r="253" ht="12.75">
      <c r="M253" t="e">
        <f>#REF!</f>
        <v>#REF!</v>
      </c>
    </row>
    <row r="254" ht="12.75">
      <c r="M254" t="e">
        <f>#REF!</f>
        <v>#REF!</v>
      </c>
    </row>
    <row r="255" ht="12.75">
      <c r="M255" t="e">
        <f>#REF!</f>
        <v>#REF!</v>
      </c>
    </row>
    <row r="256" ht="12.75">
      <c r="M256" t="e">
        <f>#REF!</f>
        <v>#REF!</v>
      </c>
    </row>
    <row r="257" ht="12.75">
      <c r="M257" t="e">
        <f>#REF!</f>
        <v>#REF!</v>
      </c>
    </row>
    <row r="258" ht="12.75">
      <c r="M258" t="e">
        <f>#REF!</f>
        <v>#REF!</v>
      </c>
    </row>
    <row r="259" ht="12.75">
      <c r="M259" t="e">
        <f>#REF!</f>
        <v>#REF!</v>
      </c>
    </row>
    <row r="260" ht="12.75">
      <c r="M260" t="e">
        <f>#REF!</f>
        <v>#REF!</v>
      </c>
    </row>
    <row r="261" ht="12.75">
      <c r="M261" t="e">
        <f>#REF!</f>
        <v>#REF!</v>
      </c>
    </row>
    <row r="262" ht="12.75">
      <c r="M262" t="e">
        <f>#REF!</f>
        <v>#REF!</v>
      </c>
    </row>
    <row r="263" ht="12.75">
      <c r="M263" t="e">
        <f>#REF!</f>
        <v>#REF!</v>
      </c>
    </row>
    <row r="264" ht="12.75">
      <c r="M264" t="e">
        <f>#REF!</f>
        <v>#REF!</v>
      </c>
    </row>
    <row r="265" ht="12.75">
      <c r="M265" t="e">
        <f>#REF!</f>
        <v>#REF!</v>
      </c>
    </row>
    <row r="266" ht="12.75">
      <c r="M266" t="e">
        <f>#REF!</f>
        <v>#REF!</v>
      </c>
    </row>
    <row r="267" ht="12.75">
      <c r="M267" t="e">
        <f>#REF!</f>
        <v>#REF!</v>
      </c>
    </row>
    <row r="268" ht="12.75">
      <c r="M268" t="e">
        <f>#REF!</f>
        <v>#REF!</v>
      </c>
    </row>
    <row r="269" ht="12.75">
      <c r="M269" t="e">
        <f>#REF!</f>
        <v>#REF!</v>
      </c>
    </row>
    <row r="270" ht="12.75">
      <c r="M270" t="e">
        <f>#REF!</f>
        <v>#REF!</v>
      </c>
    </row>
    <row r="271" ht="12.75">
      <c r="M271" t="e">
        <f>#REF!</f>
        <v>#REF!</v>
      </c>
    </row>
    <row r="272" ht="12.75">
      <c r="M272" t="e">
        <f>#REF!</f>
        <v>#REF!</v>
      </c>
    </row>
    <row r="273" ht="12.75">
      <c r="M273" t="e">
        <f>#REF!</f>
        <v>#REF!</v>
      </c>
    </row>
    <row r="274" ht="12.75">
      <c r="M274" t="e">
        <f>#REF!</f>
        <v>#REF!</v>
      </c>
    </row>
    <row r="275" ht="12.75">
      <c r="M275" t="e">
        <f>#REF!</f>
        <v>#REF!</v>
      </c>
    </row>
    <row r="276" ht="12.75">
      <c r="M276" t="e">
        <f>#REF!</f>
        <v>#REF!</v>
      </c>
    </row>
    <row r="277" ht="12.75">
      <c r="M277" t="e">
        <f>#REF!</f>
        <v>#REF!</v>
      </c>
    </row>
    <row r="278" ht="12.75">
      <c r="M278" t="e">
        <f>#REF!</f>
        <v>#REF!</v>
      </c>
    </row>
    <row r="279" ht="12.75">
      <c r="M279" t="e">
        <f>#REF!</f>
        <v>#REF!</v>
      </c>
    </row>
    <row r="280" ht="12.75">
      <c r="M280" t="e">
        <f>#REF!</f>
        <v>#REF!</v>
      </c>
    </row>
    <row r="281" ht="12.75">
      <c r="M281" t="e">
        <f>#REF!</f>
        <v>#REF!</v>
      </c>
    </row>
    <row r="282" ht="12.75">
      <c r="M282" t="e">
        <f>#REF!</f>
        <v>#REF!</v>
      </c>
    </row>
    <row r="283" ht="12.75">
      <c r="M283" t="e">
        <f>#REF!</f>
        <v>#REF!</v>
      </c>
    </row>
    <row r="284" ht="12.75">
      <c r="M284" t="e">
        <f>#REF!</f>
        <v>#REF!</v>
      </c>
    </row>
    <row r="285" ht="12.75">
      <c r="M285" t="e">
        <f>#REF!</f>
        <v>#REF!</v>
      </c>
    </row>
    <row r="286" ht="12.75">
      <c r="M286" t="e">
        <f>#REF!</f>
        <v>#REF!</v>
      </c>
    </row>
    <row r="287" ht="12.75">
      <c r="M287" t="e">
        <f>#REF!</f>
        <v>#REF!</v>
      </c>
    </row>
    <row r="288" ht="12.75">
      <c r="M288" t="e">
        <f>#REF!</f>
        <v>#REF!</v>
      </c>
    </row>
    <row r="289" ht="12.75">
      <c r="M289" t="e">
        <f>#REF!</f>
        <v>#REF!</v>
      </c>
    </row>
    <row r="290" ht="12.75">
      <c r="M290" t="e">
        <f>#REF!</f>
        <v>#REF!</v>
      </c>
    </row>
    <row r="291" ht="12.75">
      <c r="M291" t="e">
        <f>#REF!</f>
        <v>#REF!</v>
      </c>
    </row>
    <row r="292" ht="12.75">
      <c r="M292" t="e">
        <f>#REF!</f>
        <v>#REF!</v>
      </c>
    </row>
    <row r="293" ht="12.75">
      <c r="M293" t="e">
        <f>#REF!</f>
        <v>#REF!</v>
      </c>
    </row>
    <row r="294" ht="12.75">
      <c r="M294" t="e">
        <f>#REF!</f>
        <v>#REF!</v>
      </c>
    </row>
    <row r="295" ht="12.75">
      <c r="M295" t="e">
        <f>#REF!</f>
        <v>#REF!</v>
      </c>
    </row>
    <row r="296" ht="12.75">
      <c r="M296" t="e">
        <f>#REF!</f>
        <v>#REF!</v>
      </c>
    </row>
    <row r="297" ht="12.75">
      <c r="M297" t="e">
        <f>#REF!</f>
        <v>#REF!</v>
      </c>
    </row>
    <row r="298" ht="12.75">
      <c r="M298" t="e">
        <f>#REF!</f>
        <v>#REF!</v>
      </c>
    </row>
    <row r="299" ht="12.75">
      <c r="M299" t="e">
        <f>#REF!</f>
        <v>#REF!</v>
      </c>
    </row>
    <row r="300" ht="12.75">
      <c r="M300" t="e">
        <f>#REF!</f>
        <v>#REF!</v>
      </c>
    </row>
    <row r="301" ht="12.75">
      <c r="M301" t="e">
        <f>#REF!</f>
        <v>#REF!</v>
      </c>
    </row>
    <row r="302" ht="12.75">
      <c r="M302" t="e">
        <f>#REF!</f>
        <v>#REF!</v>
      </c>
    </row>
    <row r="303" ht="12.75">
      <c r="M303" t="e">
        <f>#REF!</f>
        <v>#REF!</v>
      </c>
    </row>
    <row r="304" ht="12.75">
      <c r="M304" t="e">
        <f>#REF!</f>
        <v>#REF!</v>
      </c>
    </row>
    <row r="305" ht="12.75">
      <c r="M305" t="e">
        <f>#REF!</f>
        <v>#REF!</v>
      </c>
    </row>
    <row r="306" ht="12.75">
      <c r="M306" t="e">
        <f>#REF!</f>
        <v>#REF!</v>
      </c>
    </row>
    <row r="307" ht="12.75">
      <c r="M307" t="e">
        <f>#REF!</f>
        <v>#REF!</v>
      </c>
    </row>
    <row r="308" ht="12.75">
      <c r="M308" t="e">
        <f>#REF!</f>
        <v>#REF!</v>
      </c>
    </row>
    <row r="309" ht="12.75">
      <c r="M309" t="e">
        <f>#REF!</f>
        <v>#REF!</v>
      </c>
    </row>
    <row r="310" ht="12.75">
      <c r="M310" t="e">
        <f>#REF!</f>
        <v>#REF!</v>
      </c>
    </row>
    <row r="311" ht="12.75">
      <c r="M311" t="e">
        <f>#REF!</f>
        <v>#REF!</v>
      </c>
    </row>
    <row r="312" ht="12.75">
      <c r="M312" t="e">
        <f>#REF!</f>
        <v>#REF!</v>
      </c>
    </row>
    <row r="313" ht="12.75">
      <c r="M313" t="e">
        <f>#REF!</f>
        <v>#REF!</v>
      </c>
    </row>
    <row r="314" ht="12.75">
      <c r="M314" t="e">
        <f>#REF!</f>
        <v>#REF!</v>
      </c>
    </row>
    <row r="315" ht="12.75">
      <c r="M315" t="e">
        <f>#REF!</f>
        <v>#REF!</v>
      </c>
    </row>
    <row r="316" ht="12.75">
      <c r="M316" t="e">
        <f>#REF!</f>
        <v>#REF!</v>
      </c>
    </row>
    <row r="317" ht="12.75">
      <c r="M317" t="e">
        <f>#REF!</f>
        <v>#REF!</v>
      </c>
    </row>
    <row r="318" ht="12.75">
      <c r="M318" t="e">
        <f>#REF!</f>
        <v>#REF!</v>
      </c>
    </row>
    <row r="319" ht="12.75">
      <c r="M319" t="e">
        <f>#REF!</f>
        <v>#REF!</v>
      </c>
    </row>
    <row r="320" ht="12.75">
      <c r="M320" t="e">
        <f>#REF!</f>
        <v>#REF!</v>
      </c>
    </row>
    <row r="321" ht="12.75">
      <c r="M321" t="e">
        <f>#REF!</f>
        <v>#REF!</v>
      </c>
    </row>
    <row r="322" ht="12.75">
      <c r="M322" t="e">
        <f>#REF!</f>
        <v>#REF!</v>
      </c>
    </row>
    <row r="323" ht="12.75">
      <c r="M323" t="e">
        <f>#REF!</f>
        <v>#REF!</v>
      </c>
    </row>
    <row r="324" ht="12.75">
      <c r="M324" t="e">
        <f>#REF!</f>
        <v>#REF!</v>
      </c>
    </row>
    <row r="325" ht="12.75">
      <c r="M325" t="e">
        <f>#REF!</f>
        <v>#REF!</v>
      </c>
    </row>
    <row r="326" ht="12.75">
      <c r="M326" t="e">
        <f>#REF!</f>
        <v>#REF!</v>
      </c>
    </row>
    <row r="327" ht="12.75">
      <c r="M327" t="e">
        <f>#REF!</f>
        <v>#REF!</v>
      </c>
    </row>
    <row r="328" ht="12.75">
      <c r="M328" t="e">
        <f>#REF!</f>
        <v>#REF!</v>
      </c>
    </row>
    <row r="329" ht="12.75">
      <c r="M329" t="e">
        <f>#REF!</f>
        <v>#REF!</v>
      </c>
    </row>
    <row r="330" ht="12.75">
      <c r="M330" t="e">
        <f>#REF!</f>
        <v>#REF!</v>
      </c>
    </row>
    <row r="331" ht="12.75">
      <c r="M331" t="e">
        <f>#REF!</f>
        <v>#REF!</v>
      </c>
    </row>
    <row r="332" ht="12.75">
      <c r="M332" t="e">
        <f>#REF!</f>
        <v>#REF!</v>
      </c>
    </row>
    <row r="333" ht="12.75">
      <c r="M333" t="e">
        <f>#REF!</f>
        <v>#REF!</v>
      </c>
    </row>
    <row r="334" ht="12.75">
      <c r="M334" t="e">
        <f>#REF!</f>
        <v>#REF!</v>
      </c>
    </row>
    <row r="335" ht="12.75">
      <c r="M335" t="e">
        <f>#REF!</f>
        <v>#REF!</v>
      </c>
    </row>
    <row r="336" ht="12.75">
      <c r="M336" t="e">
        <f>#REF!</f>
        <v>#REF!</v>
      </c>
    </row>
  </sheetData>
  <sheetProtection/>
  <printOptions/>
  <pageMargins left="0.35433070866141736" right="0.35433070866141736" top="0.5905511811023623" bottom="0.5905511811023623" header="0" footer="0"/>
  <pageSetup horizontalDpi="300" verticalDpi="300" orientation="landscape" paperSize="9" r:id="rId4"/>
  <drawing r:id="rId3"/>
  <legacyDrawing r:id="rId2"/>
</worksheet>
</file>

<file path=xl/worksheets/sheet20.xml><?xml version="1.0" encoding="utf-8"?>
<worksheet xmlns="http://schemas.openxmlformats.org/spreadsheetml/2006/main" xmlns:r="http://schemas.openxmlformats.org/officeDocument/2006/relationships">
  <dimension ref="A1:M78"/>
  <sheetViews>
    <sheetView showZeros="0" zoomScalePageLayoutView="0" workbookViewId="0" topLeftCell="A1">
      <selection activeCell="F3" sqref="F3"/>
    </sheetView>
  </sheetViews>
  <sheetFormatPr defaultColWidth="9.140625" defaultRowHeight="12.75"/>
  <cols>
    <col min="1" max="3" width="18.7109375" style="323" customWidth="1"/>
    <col min="4" max="4" width="4.7109375" style="323" customWidth="1"/>
    <col min="5" max="5" width="14.7109375" style="323" customWidth="1"/>
    <col min="6" max="6" width="18.7109375" style="323" customWidth="1"/>
    <col min="7" max="9" width="1.7109375" style="323" customWidth="1"/>
    <col min="10" max="16384" width="9.140625" style="323" customWidth="1"/>
  </cols>
  <sheetData>
    <row r="1" spans="1:13" ht="19.5" customHeight="1">
      <c r="A1" s="317" t="str">
        <f>Tytuł!C10</f>
        <v>WTK-5</v>
      </c>
      <c r="B1" s="318"/>
      <c r="C1" s="20" t="s">
        <v>17</v>
      </c>
      <c r="D1" s="361">
        <f>Tytuł!$C14</f>
        <v>0</v>
      </c>
      <c r="E1" s="361"/>
      <c r="F1" s="356"/>
      <c r="G1" s="320"/>
      <c r="H1" s="321"/>
      <c r="I1" s="322"/>
      <c r="J1" s="322"/>
      <c r="K1" s="322"/>
      <c r="L1" s="322"/>
      <c r="M1" s="322"/>
    </row>
    <row r="2" spans="1:13" ht="12.75" customHeight="1">
      <c r="A2" s="318"/>
      <c r="B2" s="318"/>
      <c r="C2" s="20" t="s">
        <v>4</v>
      </c>
      <c r="D2" s="361" t="str">
        <f>Tytuł!$G10</f>
        <v>Skrzaty</v>
      </c>
      <c r="E2" s="361"/>
      <c r="F2" s="319"/>
      <c r="G2" s="324"/>
      <c r="H2" s="322"/>
      <c r="I2" s="322"/>
      <c r="J2" s="322"/>
      <c r="K2" s="322"/>
      <c r="L2" s="322"/>
      <c r="M2" s="322"/>
    </row>
    <row r="3" spans="1:13" ht="12.75">
      <c r="A3" s="322"/>
      <c r="B3" s="322"/>
      <c r="C3" s="20" t="s">
        <v>5</v>
      </c>
      <c r="D3" s="361" t="str">
        <f>Tytuł!$G12</f>
        <v>Warszawa</v>
      </c>
      <c r="E3" s="361"/>
      <c r="F3" s="319"/>
      <c r="G3" s="324"/>
      <c r="H3" s="322"/>
      <c r="I3" s="322"/>
      <c r="J3" s="322"/>
      <c r="K3" s="322"/>
      <c r="L3" s="322"/>
      <c r="M3" s="322"/>
    </row>
    <row r="4" spans="1:13" ht="12.75" customHeight="1">
      <c r="A4" s="325" t="s">
        <v>74</v>
      </c>
      <c r="B4" s="322"/>
      <c r="C4" s="20" t="s">
        <v>6</v>
      </c>
      <c r="D4" s="361" t="str">
        <f>Tytuł!$G14</f>
        <v>6-8.08.2014</v>
      </c>
      <c r="E4" s="361"/>
      <c r="F4" s="319"/>
      <c r="G4" s="324"/>
      <c r="H4" s="322"/>
      <c r="I4" s="322"/>
      <c r="J4" s="322"/>
      <c r="K4" s="322"/>
      <c r="L4" s="322"/>
      <c r="M4" s="322"/>
    </row>
    <row r="5" spans="1:13" ht="12.75">
      <c r="A5" s="322"/>
      <c r="B5" s="322"/>
      <c r="C5" s="322"/>
      <c r="D5" s="322"/>
      <c r="E5" s="322"/>
      <c r="F5" s="322"/>
      <c r="G5" s="322"/>
      <c r="H5" s="322"/>
      <c r="I5" s="322"/>
      <c r="J5" s="322"/>
      <c r="K5" s="322"/>
      <c r="L5" s="322"/>
      <c r="M5" s="322"/>
    </row>
    <row r="6" spans="1:13" ht="15.75" customHeight="1">
      <c r="A6" s="327" t="s">
        <v>75</v>
      </c>
      <c r="B6" s="328"/>
      <c r="C6" s="329"/>
      <c r="D6" s="328"/>
      <c r="E6" s="328"/>
      <c r="F6" s="328"/>
      <c r="G6" s="362"/>
      <c r="H6" s="332"/>
      <c r="I6" s="322"/>
      <c r="J6" s="322"/>
      <c r="K6" s="322"/>
      <c r="L6" s="322"/>
      <c r="M6" s="322"/>
    </row>
    <row r="7" spans="1:13" ht="12.75" customHeight="1" thickBot="1">
      <c r="A7" s="331"/>
      <c r="B7" s="332"/>
      <c r="C7" s="333"/>
      <c r="D7" s="332"/>
      <c r="E7" s="332"/>
      <c r="F7" s="332"/>
      <c r="G7" s="332"/>
      <c r="H7" s="332"/>
      <c r="I7" s="322"/>
      <c r="J7" s="322"/>
      <c r="K7" s="322"/>
      <c r="L7" s="322"/>
      <c r="M7" s="322"/>
    </row>
    <row r="8" spans="1:13" ht="18" customHeight="1">
      <c r="A8" s="363" t="s">
        <v>76</v>
      </c>
      <c r="B8" s="364" t="s">
        <v>77</v>
      </c>
      <c r="C8" s="365" t="s">
        <v>78</v>
      </c>
      <c r="D8" s="366" t="s">
        <v>79</v>
      </c>
      <c r="E8" s="367"/>
      <c r="F8" s="368" t="s">
        <v>86</v>
      </c>
      <c r="G8" s="322"/>
      <c r="H8" s="322"/>
      <c r="I8" s="322"/>
      <c r="J8" s="322"/>
      <c r="K8" s="322"/>
      <c r="L8" s="322"/>
      <c r="M8" s="322"/>
    </row>
    <row r="9" spans="1:13" ht="12.75">
      <c r="A9" s="369" t="s">
        <v>80</v>
      </c>
      <c r="B9" s="370" t="s">
        <v>80</v>
      </c>
      <c r="C9" s="371" t="s">
        <v>80</v>
      </c>
      <c r="D9" s="491" t="s">
        <v>80</v>
      </c>
      <c r="E9" s="490"/>
      <c r="F9" s="372" t="s">
        <v>80</v>
      </c>
      <c r="G9" s="322"/>
      <c r="H9" s="322"/>
      <c r="I9" s="322"/>
      <c r="J9" s="322"/>
      <c r="K9" s="322"/>
      <c r="L9" s="322"/>
      <c r="M9" s="322"/>
    </row>
    <row r="10" spans="1:13" ht="12.75">
      <c r="A10" s="373"/>
      <c r="B10" s="374"/>
      <c r="C10" s="322"/>
      <c r="D10" s="500"/>
      <c r="E10" s="495"/>
      <c r="F10" s="375"/>
      <c r="G10" s="322"/>
      <c r="H10" s="322"/>
      <c r="I10" s="322"/>
      <c r="J10" s="322"/>
      <c r="K10" s="322"/>
      <c r="L10" s="322"/>
      <c r="M10" s="322"/>
    </row>
    <row r="11" spans="1:13" ht="12.75">
      <c r="A11" s="373"/>
      <c r="B11" s="374"/>
      <c r="C11" s="322"/>
      <c r="D11" s="500"/>
      <c r="E11" s="495"/>
      <c r="F11" s="375"/>
      <c r="G11" s="322"/>
      <c r="H11" s="322"/>
      <c r="I11" s="322"/>
      <c r="J11" s="322"/>
      <c r="K11" s="322"/>
      <c r="L11" s="322"/>
      <c r="M11" s="322"/>
    </row>
    <row r="12" spans="1:13" ht="12.75">
      <c r="A12" s="376" t="s">
        <v>81</v>
      </c>
      <c r="B12" s="377" t="s">
        <v>81</v>
      </c>
      <c r="C12" s="378" t="s">
        <v>81</v>
      </c>
      <c r="D12" s="496" t="s">
        <v>81</v>
      </c>
      <c r="E12" s="495"/>
      <c r="F12" s="379" t="s">
        <v>81</v>
      </c>
      <c r="G12" s="322"/>
      <c r="H12" s="322"/>
      <c r="I12" s="322"/>
      <c r="J12" s="322"/>
      <c r="K12" s="322"/>
      <c r="L12" s="322"/>
      <c r="M12" s="322"/>
    </row>
    <row r="13" spans="1:13" ht="12.75">
      <c r="A13" s="373"/>
      <c r="B13" s="374"/>
      <c r="C13" s="322"/>
      <c r="D13" s="500"/>
      <c r="E13" s="495"/>
      <c r="F13" s="375"/>
      <c r="G13" s="322"/>
      <c r="H13" s="322"/>
      <c r="I13" s="322"/>
      <c r="J13" s="322"/>
      <c r="K13" s="322"/>
      <c r="L13" s="322"/>
      <c r="M13" s="322"/>
    </row>
    <row r="14" spans="1:13" ht="12.75">
      <c r="A14" s="373"/>
      <c r="B14" s="374"/>
      <c r="C14" s="322"/>
      <c r="D14" s="500"/>
      <c r="E14" s="495"/>
      <c r="F14" s="375"/>
      <c r="G14" s="322"/>
      <c r="H14" s="322"/>
      <c r="I14" s="322"/>
      <c r="J14" s="322"/>
      <c r="K14" s="322"/>
      <c r="L14" s="322"/>
      <c r="M14" s="322"/>
    </row>
    <row r="15" spans="1:13" ht="12.75">
      <c r="A15" s="380"/>
      <c r="B15" s="381"/>
      <c r="C15" s="382"/>
      <c r="D15" s="504"/>
      <c r="E15" s="503"/>
      <c r="F15" s="383"/>
      <c r="G15" s="322"/>
      <c r="H15" s="322"/>
      <c r="I15" s="322"/>
      <c r="J15" s="322"/>
      <c r="K15" s="322"/>
      <c r="L15" s="322"/>
      <c r="M15" s="322"/>
    </row>
    <row r="16" spans="1:13" ht="12.75">
      <c r="A16" s="384" t="s">
        <v>82</v>
      </c>
      <c r="B16" s="370" t="s">
        <v>82</v>
      </c>
      <c r="C16" s="371" t="s">
        <v>82</v>
      </c>
      <c r="D16" s="491" t="s">
        <v>82</v>
      </c>
      <c r="E16" s="490"/>
      <c r="F16" s="372" t="s">
        <v>82</v>
      </c>
      <c r="G16" s="322"/>
      <c r="H16" s="322"/>
      <c r="I16" s="322"/>
      <c r="J16" s="322"/>
      <c r="K16" s="322"/>
      <c r="L16" s="322"/>
      <c r="M16" s="322"/>
    </row>
    <row r="17" spans="1:13" ht="12.75">
      <c r="A17" s="373"/>
      <c r="B17" s="374"/>
      <c r="C17" s="322"/>
      <c r="D17" s="500"/>
      <c r="E17" s="495"/>
      <c r="F17" s="375"/>
      <c r="G17" s="322"/>
      <c r="H17" s="322"/>
      <c r="I17" s="322"/>
      <c r="J17" s="322"/>
      <c r="K17" s="322"/>
      <c r="L17" s="322"/>
      <c r="M17" s="322"/>
    </row>
    <row r="18" spans="1:13" ht="12.75">
      <c r="A18" s="373"/>
      <c r="B18" s="374"/>
      <c r="C18" s="322"/>
      <c r="D18" s="500"/>
      <c r="E18" s="495"/>
      <c r="F18" s="375"/>
      <c r="G18" s="322"/>
      <c r="H18" s="322"/>
      <c r="I18" s="322"/>
      <c r="J18" s="322"/>
      <c r="K18" s="322"/>
      <c r="L18" s="322"/>
      <c r="M18" s="322"/>
    </row>
    <row r="19" spans="1:13" ht="12.75">
      <c r="A19" s="376" t="s">
        <v>81</v>
      </c>
      <c r="B19" s="377" t="s">
        <v>81</v>
      </c>
      <c r="C19" s="378" t="s">
        <v>81</v>
      </c>
      <c r="D19" s="496" t="s">
        <v>81</v>
      </c>
      <c r="E19" s="495"/>
      <c r="F19" s="379" t="s">
        <v>81</v>
      </c>
      <c r="G19" s="322"/>
      <c r="H19" s="322"/>
      <c r="I19" s="322"/>
      <c r="J19" s="322"/>
      <c r="K19" s="322"/>
      <c r="L19" s="322"/>
      <c r="M19" s="322"/>
    </row>
    <row r="20" spans="1:13" ht="12.75">
      <c r="A20" s="373"/>
      <c r="B20" s="374"/>
      <c r="C20" s="322"/>
      <c r="D20" s="500"/>
      <c r="E20" s="495"/>
      <c r="F20" s="375"/>
      <c r="G20" s="322"/>
      <c r="H20" s="322"/>
      <c r="I20" s="322"/>
      <c r="J20" s="322"/>
      <c r="K20" s="322"/>
      <c r="L20" s="322"/>
      <c r="M20" s="322"/>
    </row>
    <row r="21" spans="1:13" ht="12.75">
      <c r="A21" s="373"/>
      <c r="B21" s="374"/>
      <c r="C21" s="322"/>
      <c r="D21" s="500"/>
      <c r="E21" s="523"/>
      <c r="F21" s="375"/>
      <c r="G21" s="322"/>
      <c r="H21" s="322"/>
      <c r="I21" s="322"/>
      <c r="J21" s="322"/>
      <c r="K21" s="322"/>
      <c r="L21" s="322"/>
      <c r="M21" s="322"/>
    </row>
    <row r="22" spans="1:13" ht="12.75">
      <c r="A22" s="373"/>
      <c r="B22" s="381"/>
      <c r="C22" s="382"/>
      <c r="D22" s="504"/>
      <c r="E22" s="524"/>
      <c r="F22" s="383"/>
      <c r="G22" s="322"/>
      <c r="H22" s="322"/>
      <c r="I22" s="322"/>
      <c r="J22" s="322"/>
      <c r="K22" s="322"/>
      <c r="L22" s="322"/>
      <c r="M22" s="322"/>
    </row>
    <row r="23" spans="1:13" ht="12.75">
      <c r="A23" s="369" t="s">
        <v>82</v>
      </c>
      <c r="B23" s="370" t="s">
        <v>82</v>
      </c>
      <c r="C23" s="371" t="s">
        <v>82</v>
      </c>
      <c r="D23" s="491" t="s">
        <v>82</v>
      </c>
      <c r="E23" s="490"/>
      <c r="F23" s="372" t="s">
        <v>82</v>
      </c>
      <c r="G23" s="322"/>
      <c r="H23" s="322"/>
      <c r="I23" s="322"/>
      <c r="J23" s="322"/>
      <c r="K23" s="322"/>
      <c r="L23" s="322"/>
      <c r="M23" s="322"/>
    </row>
    <row r="24" spans="1:13" ht="12.75">
      <c r="A24" s="373"/>
      <c r="B24" s="374"/>
      <c r="C24" s="322"/>
      <c r="D24" s="500"/>
      <c r="E24" s="495"/>
      <c r="F24" s="375"/>
      <c r="G24" s="322"/>
      <c r="H24" s="322"/>
      <c r="I24" s="322"/>
      <c r="J24" s="322"/>
      <c r="K24" s="322"/>
      <c r="L24" s="322"/>
      <c r="M24" s="322"/>
    </row>
    <row r="25" spans="1:13" ht="12.75">
      <c r="A25" s="373"/>
      <c r="B25" s="374"/>
      <c r="C25" s="322"/>
      <c r="D25" s="500"/>
      <c r="E25" s="495"/>
      <c r="F25" s="375"/>
      <c r="G25" s="322"/>
      <c r="H25" s="322"/>
      <c r="I25" s="322"/>
      <c r="J25" s="322"/>
      <c r="K25" s="322"/>
      <c r="L25" s="322"/>
      <c r="M25" s="322"/>
    </row>
    <row r="26" spans="1:13" ht="12.75">
      <c r="A26" s="376" t="s">
        <v>81</v>
      </c>
      <c r="B26" s="377" t="s">
        <v>81</v>
      </c>
      <c r="C26" s="378" t="s">
        <v>81</v>
      </c>
      <c r="D26" s="496" t="s">
        <v>81</v>
      </c>
      <c r="E26" s="495"/>
      <c r="F26" s="379" t="s">
        <v>81</v>
      </c>
      <c r="G26" s="322"/>
      <c r="H26" s="322"/>
      <c r="I26" s="322"/>
      <c r="J26" s="322"/>
      <c r="K26" s="322"/>
      <c r="L26" s="322"/>
      <c r="M26" s="322"/>
    </row>
    <row r="27" spans="1:13" ht="12.75">
      <c r="A27" s="373"/>
      <c r="B27" s="374"/>
      <c r="C27" s="322"/>
      <c r="D27" s="500"/>
      <c r="E27" s="495"/>
      <c r="F27" s="375"/>
      <c r="G27" s="322"/>
      <c r="H27" s="322"/>
      <c r="I27" s="322"/>
      <c r="J27" s="322"/>
      <c r="K27" s="322"/>
      <c r="L27" s="322"/>
      <c r="M27" s="322"/>
    </row>
    <row r="28" spans="1:13" ht="12.75">
      <c r="A28" s="373"/>
      <c r="B28" s="374"/>
      <c r="C28" s="322"/>
      <c r="D28" s="500"/>
      <c r="E28" s="495"/>
      <c r="F28" s="375"/>
      <c r="G28" s="322"/>
      <c r="H28" s="322"/>
      <c r="I28" s="322"/>
      <c r="J28" s="322"/>
      <c r="K28" s="322"/>
      <c r="L28" s="322"/>
      <c r="M28" s="322"/>
    </row>
    <row r="29" spans="1:13" ht="12.75">
      <c r="A29" s="380"/>
      <c r="B29" s="381"/>
      <c r="C29" s="382"/>
      <c r="D29" s="504"/>
      <c r="E29" s="503"/>
      <c r="F29" s="383"/>
      <c r="G29" s="322"/>
      <c r="H29" s="322"/>
      <c r="I29" s="322"/>
      <c r="J29" s="322"/>
      <c r="K29" s="322"/>
      <c r="L29" s="322"/>
      <c r="M29" s="322"/>
    </row>
    <row r="30" spans="1:13" ht="12.75">
      <c r="A30" s="384" t="s">
        <v>82</v>
      </c>
      <c r="B30" s="370" t="s">
        <v>82</v>
      </c>
      <c r="C30" s="371" t="s">
        <v>82</v>
      </c>
      <c r="D30" s="491" t="s">
        <v>82</v>
      </c>
      <c r="E30" s="490"/>
      <c r="F30" s="372" t="s">
        <v>82</v>
      </c>
      <c r="G30" s="322"/>
      <c r="H30" s="322"/>
      <c r="I30" s="322"/>
      <c r="J30" s="322"/>
      <c r="K30" s="322"/>
      <c r="L30" s="322"/>
      <c r="M30" s="322"/>
    </row>
    <row r="31" spans="1:13" ht="12.75">
      <c r="A31" s="373"/>
      <c r="B31" s="374"/>
      <c r="C31" s="322"/>
      <c r="D31" s="500"/>
      <c r="E31" s="495"/>
      <c r="F31" s="375"/>
      <c r="G31" s="322"/>
      <c r="H31" s="322"/>
      <c r="I31" s="322"/>
      <c r="J31" s="322"/>
      <c r="K31" s="322"/>
      <c r="L31" s="322"/>
      <c r="M31" s="322"/>
    </row>
    <row r="32" spans="1:13" ht="12.75">
      <c r="A32" s="373"/>
      <c r="B32" s="374"/>
      <c r="C32" s="322"/>
      <c r="D32" s="500"/>
      <c r="E32" s="495"/>
      <c r="F32" s="375"/>
      <c r="G32" s="322"/>
      <c r="H32" s="322"/>
      <c r="I32" s="322"/>
      <c r="J32" s="322"/>
      <c r="K32" s="322"/>
      <c r="L32" s="322"/>
      <c r="M32" s="322"/>
    </row>
    <row r="33" spans="1:13" ht="12.75">
      <c r="A33" s="376" t="s">
        <v>81</v>
      </c>
      <c r="B33" s="377" t="s">
        <v>81</v>
      </c>
      <c r="C33" s="378" t="s">
        <v>81</v>
      </c>
      <c r="D33" s="496" t="s">
        <v>81</v>
      </c>
      <c r="E33" s="495"/>
      <c r="F33" s="379" t="s">
        <v>81</v>
      </c>
      <c r="G33" s="322"/>
      <c r="H33" s="322"/>
      <c r="I33" s="322"/>
      <c r="J33" s="322"/>
      <c r="K33" s="322"/>
      <c r="L33" s="322"/>
      <c r="M33" s="322"/>
    </row>
    <row r="34" spans="1:13" ht="12.75">
      <c r="A34" s="373"/>
      <c r="B34" s="374"/>
      <c r="C34" s="322"/>
      <c r="D34" s="500"/>
      <c r="E34" s="495"/>
      <c r="F34" s="375"/>
      <c r="G34" s="322"/>
      <c r="H34" s="322"/>
      <c r="I34" s="322"/>
      <c r="J34" s="322"/>
      <c r="K34" s="322"/>
      <c r="L34" s="322"/>
      <c r="M34" s="322"/>
    </row>
    <row r="35" spans="1:13" ht="12.75">
      <c r="A35" s="373"/>
      <c r="B35" s="374"/>
      <c r="C35" s="322"/>
      <c r="D35" s="500"/>
      <c r="E35" s="495"/>
      <c r="F35" s="375"/>
      <c r="G35" s="322"/>
      <c r="H35" s="322"/>
      <c r="I35" s="322"/>
      <c r="J35" s="322"/>
      <c r="K35" s="322"/>
      <c r="L35" s="322"/>
      <c r="M35" s="322"/>
    </row>
    <row r="36" spans="1:13" ht="12.75">
      <c r="A36" s="373"/>
      <c r="B36" s="381"/>
      <c r="C36" s="382"/>
      <c r="D36" s="504"/>
      <c r="E36" s="503"/>
      <c r="F36" s="383"/>
      <c r="G36" s="322"/>
      <c r="H36" s="322"/>
      <c r="I36" s="322"/>
      <c r="J36" s="322"/>
      <c r="K36" s="322"/>
      <c r="L36" s="322"/>
      <c r="M36" s="322"/>
    </row>
    <row r="37" spans="1:13" ht="12.75">
      <c r="A37" s="369" t="s">
        <v>82</v>
      </c>
      <c r="B37" s="370" t="s">
        <v>82</v>
      </c>
      <c r="C37" s="371" t="s">
        <v>82</v>
      </c>
      <c r="D37" s="491" t="s">
        <v>82</v>
      </c>
      <c r="E37" s="490"/>
      <c r="F37" s="372" t="s">
        <v>82</v>
      </c>
      <c r="G37" s="322"/>
      <c r="H37" s="322"/>
      <c r="I37" s="322"/>
      <c r="J37" s="322"/>
      <c r="K37" s="322"/>
      <c r="L37" s="322"/>
      <c r="M37" s="322"/>
    </row>
    <row r="38" spans="1:13" ht="12.75">
      <c r="A38" s="373"/>
      <c r="B38" s="374"/>
      <c r="C38" s="385"/>
      <c r="D38" s="500"/>
      <c r="E38" s="495"/>
      <c r="F38" s="336"/>
      <c r="G38" s="322"/>
      <c r="H38" s="322"/>
      <c r="I38" s="322"/>
      <c r="J38" s="322"/>
      <c r="K38" s="322"/>
      <c r="L38" s="322"/>
      <c r="M38" s="322"/>
    </row>
    <row r="39" spans="1:13" ht="12.75">
      <c r="A39" s="373"/>
      <c r="B39" s="374"/>
      <c r="C39" s="385"/>
      <c r="D39" s="500"/>
      <c r="E39" s="495"/>
      <c r="F39" s="336"/>
      <c r="G39" s="322"/>
      <c r="H39" s="322"/>
      <c r="I39" s="322"/>
      <c r="J39" s="322"/>
      <c r="K39" s="322"/>
      <c r="L39" s="322"/>
      <c r="M39" s="322"/>
    </row>
    <row r="40" spans="1:13" ht="12.75">
      <c r="A40" s="376" t="s">
        <v>81</v>
      </c>
      <c r="B40" s="377" t="s">
        <v>81</v>
      </c>
      <c r="C40" s="378" t="s">
        <v>81</v>
      </c>
      <c r="D40" s="496" t="s">
        <v>81</v>
      </c>
      <c r="E40" s="495"/>
      <c r="F40" s="379" t="s">
        <v>81</v>
      </c>
      <c r="G40" s="322"/>
      <c r="H40" s="322"/>
      <c r="I40" s="322"/>
      <c r="J40" s="322"/>
      <c r="K40" s="322"/>
      <c r="L40" s="322"/>
      <c r="M40" s="322"/>
    </row>
    <row r="41" spans="1:13" ht="12.75">
      <c r="A41" s="373"/>
      <c r="B41" s="374"/>
      <c r="C41" s="385"/>
      <c r="D41" s="500"/>
      <c r="E41" s="495"/>
      <c r="F41" s="336"/>
      <c r="G41" s="322"/>
      <c r="H41" s="322"/>
      <c r="I41" s="322"/>
      <c r="J41" s="322"/>
      <c r="K41" s="322"/>
      <c r="L41" s="322"/>
      <c r="M41" s="322"/>
    </row>
    <row r="42" spans="1:13" ht="12.75">
      <c r="A42" s="373"/>
      <c r="B42" s="374"/>
      <c r="C42" s="385"/>
      <c r="D42" s="500"/>
      <c r="E42" s="495"/>
      <c r="F42" s="336"/>
      <c r="G42" s="322"/>
      <c r="H42" s="322"/>
      <c r="I42" s="322"/>
      <c r="J42" s="322"/>
      <c r="K42" s="322"/>
      <c r="L42" s="322"/>
      <c r="M42" s="322"/>
    </row>
    <row r="43" spans="1:13" ht="12.75">
      <c r="A43" s="380"/>
      <c r="B43" s="381"/>
      <c r="C43" s="386"/>
      <c r="D43" s="504"/>
      <c r="E43" s="503"/>
      <c r="F43" s="387"/>
      <c r="G43" s="322"/>
      <c r="H43" s="322"/>
      <c r="I43" s="322"/>
      <c r="J43" s="322"/>
      <c r="K43" s="322"/>
      <c r="L43" s="322"/>
      <c r="M43" s="322"/>
    </row>
    <row r="44" spans="1:13" ht="12.75">
      <c r="A44" s="384" t="s">
        <v>82</v>
      </c>
      <c r="B44" s="370" t="s">
        <v>82</v>
      </c>
      <c r="C44" s="371" t="s">
        <v>82</v>
      </c>
      <c r="D44" s="491" t="s">
        <v>82</v>
      </c>
      <c r="E44" s="490"/>
      <c r="F44" s="372" t="s">
        <v>82</v>
      </c>
      <c r="G44" s="322"/>
      <c r="H44" s="322"/>
      <c r="I44" s="322"/>
      <c r="J44" s="322"/>
      <c r="K44" s="322"/>
      <c r="L44" s="322"/>
      <c r="M44" s="322"/>
    </row>
    <row r="45" spans="1:13" ht="12.75">
      <c r="A45" s="373"/>
      <c r="B45" s="374"/>
      <c r="C45" s="385"/>
      <c r="D45" s="500"/>
      <c r="E45" s="495"/>
      <c r="F45" s="336"/>
      <c r="G45" s="322"/>
      <c r="H45" s="322"/>
      <c r="I45" s="322"/>
      <c r="J45" s="322"/>
      <c r="K45" s="322"/>
      <c r="L45" s="322"/>
      <c r="M45" s="322"/>
    </row>
    <row r="46" spans="1:13" ht="12.75">
      <c r="A46" s="373"/>
      <c r="B46" s="374"/>
      <c r="C46" s="385"/>
      <c r="D46" s="500"/>
      <c r="E46" s="495"/>
      <c r="F46" s="336"/>
      <c r="G46" s="322"/>
      <c r="H46" s="322"/>
      <c r="I46" s="322"/>
      <c r="J46" s="322"/>
      <c r="K46" s="322"/>
      <c r="L46" s="322"/>
      <c r="M46" s="322"/>
    </row>
    <row r="47" spans="1:13" ht="12.75">
      <c r="A47" s="376" t="s">
        <v>81</v>
      </c>
      <c r="B47" s="377" t="s">
        <v>81</v>
      </c>
      <c r="C47" s="378" t="s">
        <v>81</v>
      </c>
      <c r="D47" s="496" t="s">
        <v>81</v>
      </c>
      <c r="E47" s="495"/>
      <c r="F47" s="379" t="s">
        <v>81</v>
      </c>
      <c r="G47" s="322"/>
      <c r="H47" s="322"/>
      <c r="I47" s="322"/>
      <c r="J47" s="322"/>
      <c r="K47" s="322"/>
      <c r="L47" s="322"/>
      <c r="M47" s="322"/>
    </row>
    <row r="48" spans="1:13" ht="12.75">
      <c r="A48" s="373"/>
      <c r="B48" s="374"/>
      <c r="C48" s="385"/>
      <c r="D48" s="500"/>
      <c r="E48" s="495"/>
      <c r="F48" s="336"/>
      <c r="G48" s="322"/>
      <c r="H48" s="322"/>
      <c r="I48" s="322"/>
      <c r="J48" s="322"/>
      <c r="K48" s="322"/>
      <c r="L48" s="322"/>
      <c r="M48" s="322"/>
    </row>
    <row r="49" spans="1:13" ht="12.75">
      <c r="A49" s="373"/>
      <c r="B49" s="374"/>
      <c r="C49" s="385"/>
      <c r="D49" s="500"/>
      <c r="E49" s="495"/>
      <c r="F49" s="388"/>
      <c r="G49" s="322"/>
      <c r="H49" s="322"/>
      <c r="I49" s="322"/>
      <c r="J49" s="322"/>
      <c r="K49" s="322"/>
      <c r="L49" s="322"/>
      <c r="M49" s="322"/>
    </row>
    <row r="50" spans="1:13" ht="12.75">
      <c r="A50" s="373"/>
      <c r="B50" s="381"/>
      <c r="C50" s="386"/>
      <c r="D50" s="504"/>
      <c r="E50" s="503"/>
      <c r="F50" s="387"/>
      <c r="G50" s="322"/>
      <c r="H50" s="322"/>
      <c r="I50" s="322"/>
      <c r="J50" s="322"/>
      <c r="K50" s="322"/>
      <c r="L50" s="322"/>
      <c r="M50" s="322"/>
    </row>
    <row r="51" spans="1:13" ht="12.75">
      <c r="A51" s="369" t="s">
        <v>82</v>
      </c>
      <c r="B51" s="370" t="s">
        <v>82</v>
      </c>
      <c r="C51" s="371" t="s">
        <v>82</v>
      </c>
      <c r="D51" s="491" t="s">
        <v>82</v>
      </c>
      <c r="E51" s="490"/>
      <c r="F51" s="372" t="s">
        <v>82</v>
      </c>
      <c r="G51" s="322"/>
      <c r="H51" s="322"/>
      <c r="I51" s="322"/>
      <c r="J51" s="322"/>
      <c r="K51" s="322"/>
      <c r="L51" s="322"/>
      <c r="M51" s="322"/>
    </row>
    <row r="52" spans="1:13" ht="12.75">
      <c r="A52" s="373"/>
      <c r="B52" s="374"/>
      <c r="C52" s="385"/>
      <c r="D52" s="500"/>
      <c r="E52" s="495"/>
      <c r="F52" s="336"/>
      <c r="G52" s="322"/>
      <c r="H52" s="322"/>
      <c r="I52" s="322"/>
      <c r="J52" s="322"/>
      <c r="K52" s="322"/>
      <c r="L52" s="322"/>
      <c r="M52" s="322"/>
    </row>
    <row r="53" spans="1:13" ht="12.75">
      <c r="A53" s="373"/>
      <c r="B53" s="374"/>
      <c r="C53" s="385"/>
      <c r="D53" s="500"/>
      <c r="E53" s="495"/>
      <c r="F53" s="336"/>
      <c r="G53" s="322"/>
      <c r="H53" s="322"/>
      <c r="I53" s="322"/>
      <c r="J53" s="322"/>
      <c r="K53" s="322"/>
      <c r="L53" s="322"/>
      <c r="M53" s="322"/>
    </row>
    <row r="54" spans="1:13" ht="12.75">
      <c r="A54" s="376" t="s">
        <v>81</v>
      </c>
      <c r="B54" s="377" t="s">
        <v>81</v>
      </c>
      <c r="C54" s="378" t="s">
        <v>81</v>
      </c>
      <c r="D54" s="496" t="s">
        <v>81</v>
      </c>
      <c r="E54" s="495"/>
      <c r="F54" s="379" t="s">
        <v>81</v>
      </c>
      <c r="G54" s="322"/>
      <c r="H54" s="322"/>
      <c r="I54" s="322"/>
      <c r="J54" s="322"/>
      <c r="K54" s="322"/>
      <c r="L54" s="322"/>
      <c r="M54" s="322"/>
    </row>
    <row r="55" spans="1:13" ht="12.75">
      <c r="A55" s="373"/>
      <c r="B55" s="374"/>
      <c r="C55" s="385"/>
      <c r="D55" s="500"/>
      <c r="E55" s="495"/>
      <c r="F55" s="336"/>
      <c r="G55" s="322"/>
      <c r="H55" s="322"/>
      <c r="I55" s="322"/>
      <c r="J55" s="322"/>
      <c r="K55" s="322"/>
      <c r="L55" s="322"/>
      <c r="M55" s="322"/>
    </row>
    <row r="56" spans="1:13" ht="12.75">
      <c r="A56" s="373"/>
      <c r="B56" s="374"/>
      <c r="C56" s="385"/>
      <c r="D56" s="500"/>
      <c r="E56" s="495"/>
      <c r="F56" s="336"/>
      <c r="G56" s="322"/>
      <c r="H56" s="322"/>
      <c r="I56" s="322"/>
      <c r="J56" s="322"/>
      <c r="K56" s="322"/>
      <c r="L56" s="322"/>
      <c r="M56" s="322"/>
    </row>
    <row r="57" spans="1:13" ht="13.5" thickBot="1">
      <c r="A57" s="389"/>
      <c r="B57" s="390"/>
      <c r="C57" s="391"/>
      <c r="D57" s="510"/>
      <c r="E57" s="509"/>
      <c r="F57" s="392"/>
      <c r="G57" s="322"/>
      <c r="H57" s="322"/>
      <c r="I57" s="322"/>
      <c r="J57" s="322"/>
      <c r="K57" s="322"/>
      <c r="L57" s="322"/>
      <c r="M57" s="322"/>
    </row>
    <row r="58" spans="1:13" ht="7.5" customHeight="1">
      <c r="A58" s="322"/>
      <c r="B58" s="322"/>
      <c r="C58" s="322"/>
      <c r="D58" s="322"/>
      <c r="E58" s="322"/>
      <c r="F58" s="322"/>
      <c r="G58" s="322"/>
      <c r="H58" s="322"/>
      <c r="I58" s="322"/>
      <c r="J58" s="322"/>
      <c r="K58" s="322"/>
      <c r="L58" s="322"/>
      <c r="M58" s="322"/>
    </row>
    <row r="59" spans="1:13" ht="15">
      <c r="A59" s="393" t="s">
        <v>83</v>
      </c>
      <c r="B59" s="347"/>
      <c r="C59" s="347"/>
      <c r="D59" s="347"/>
      <c r="E59" s="347"/>
      <c r="F59" s="348"/>
      <c r="G59" s="394"/>
      <c r="H59" s="322"/>
      <c r="I59" s="322"/>
      <c r="J59" s="322"/>
      <c r="K59" s="322"/>
      <c r="L59" s="322"/>
      <c r="M59" s="322"/>
    </row>
    <row r="60" spans="1:13" ht="12.75">
      <c r="A60" s="322"/>
      <c r="B60" s="322"/>
      <c r="C60" s="322"/>
      <c r="D60" s="322"/>
      <c r="E60" s="322"/>
      <c r="F60" s="322"/>
      <c r="G60" s="322"/>
      <c r="H60" s="322"/>
      <c r="I60" s="322"/>
      <c r="J60" s="322"/>
      <c r="K60" s="322"/>
      <c r="L60" s="322"/>
      <c r="M60" s="322"/>
    </row>
    <row r="61" spans="1:13" ht="12.75">
      <c r="A61" s="349" t="s">
        <v>84</v>
      </c>
      <c r="B61" s="349"/>
      <c r="C61" s="350"/>
      <c r="D61" s="322"/>
      <c r="E61" s="322"/>
      <c r="F61" s="349" t="s">
        <v>85</v>
      </c>
      <c r="G61" s="322"/>
      <c r="H61" s="322"/>
      <c r="I61" s="322"/>
      <c r="J61" s="322"/>
      <c r="K61" s="322"/>
      <c r="L61" s="322"/>
      <c r="M61" s="322"/>
    </row>
    <row r="62" spans="1:13" ht="12.75">
      <c r="A62" s="322"/>
      <c r="B62" s="322"/>
      <c r="C62" s="322"/>
      <c r="D62" s="322"/>
      <c r="E62" s="322"/>
      <c r="F62" s="322"/>
      <c r="G62" s="322"/>
      <c r="H62" s="322"/>
      <c r="I62" s="322"/>
      <c r="J62" s="322"/>
      <c r="K62" s="322"/>
      <c r="L62" s="322"/>
      <c r="M62" s="322"/>
    </row>
    <row r="63" spans="1:13" ht="12.75">
      <c r="A63" s="322"/>
      <c r="B63" s="322"/>
      <c r="C63" s="322"/>
      <c r="D63" s="322"/>
      <c r="E63" s="322"/>
      <c r="F63" s="322"/>
      <c r="G63" s="322"/>
      <c r="H63" s="322"/>
      <c r="I63" s="322"/>
      <c r="J63" s="322"/>
      <c r="K63" s="322"/>
      <c r="L63" s="322"/>
      <c r="M63" s="322"/>
    </row>
    <row r="64" spans="1:13" ht="12.75">
      <c r="A64" s="322"/>
      <c r="B64" s="322"/>
      <c r="C64" s="322"/>
      <c r="D64" s="322"/>
      <c r="E64" s="322"/>
      <c r="F64" s="322"/>
      <c r="G64" s="322"/>
      <c r="H64" s="322"/>
      <c r="I64" s="322"/>
      <c r="J64" s="322"/>
      <c r="K64" s="322"/>
      <c r="L64" s="322"/>
      <c r="M64" s="322"/>
    </row>
    <row r="65" spans="1:13" ht="12.75">
      <c r="A65" s="322"/>
      <c r="B65" s="322"/>
      <c r="C65" s="322"/>
      <c r="D65" s="322"/>
      <c r="E65" s="322"/>
      <c r="F65" s="322"/>
      <c r="G65" s="322"/>
      <c r="H65" s="322"/>
      <c r="I65" s="322"/>
      <c r="J65" s="322"/>
      <c r="K65" s="322"/>
      <c r="L65" s="322"/>
      <c r="M65" s="322"/>
    </row>
    <row r="66" spans="1:13" ht="12.75">
      <c r="A66" s="322"/>
      <c r="B66" s="322"/>
      <c r="C66" s="322"/>
      <c r="D66" s="322"/>
      <c r="E66" s="322"/>
      <c r="F66" s="322"/>
      <c r="G66" s="322"/>
      <c r="H66" s="322"/>
      <c r="I66" s="322"/>
      <c r="J66" s="322"/>
      <c r="K66" s="322"/>
      <c r="L66" s="322"/>
      <c r="M66" s="322"/>
    </row>
    <row r="67" spans="1:13" ht="12.75">
      <c r="A67" s="322"/>
      <c r="B67" s="322"/>
      <c r="C67" s="322"/>
      <c r="D67" s="322"/>
      <c r="E67" s="322"/>
      <c r="F67" s="322"/>
      <c r="G67" s="322"/>
      <c r="H67" s="322"/>
      <c r="I67" s="322"/>
      <c r="J67" s="322"/>
      <c r="K67" s="322"/>
      <c r="L67" s="322"/>
      <c r="M67" s="322"/>
    </row>
    <row r="68" spans="1:13" ht="12.75">
      <c r="A68" s="322"/>
      <c r="B68" s="322"/>
      <c r="C68" s="322"/>
      <c r="D68" s="322"/>
      <c r="E68" s="322"/>
      <c r="F68" s="322"/>
      <c r="G68" s="322"/>
      <c r="H68" s="322"/>
      <c r="I68" s="322"/>
      <c r="J68" s="322"/>
      <c r="K68" s="322"/>
      <c r="L68" s="322"/>
      <c r="M68" s="322"/>
    </row>
    <row r="69" spans="1:13" ht="12.75">
      <c r="A69" s="322"/>
      <c r="B69" s="322"/>
      <c r="C69" s="322"/>
      <c r="D69" s="322"/>
      <c r="E69" s="322"/>
      <c r="F69" s="322"/>
      <c r="G69" s="322"/>
      <c r="H69" s="322"/>
      <c r="I69" s="322"/>
      <c r="J69" s="322"/>
      <c r="K69" s="322"/>
      <c r="L69" s="322"/>
      <c r="M69" s="322"/>
    </row>
    <row r="70" spans="1:13" ht="12.75">
      <c r="A70" s="322"/>
      <c r="B70" s="322"/>
      <c r="C70" s="322"/>
      <c r="D70" s="322"/>
      <c r="E70" s="322"/>
      <c r="F70" s="322"/>
      <c r="G70" s="322"/>
      <c r="H70" s="322"/>
      <c r="I70" s="322"/>
      <c r="J70" s="322"/>
      <c r="K70" s="322"/>
      <c r="L70" s="322"/>
      <c r="M70" s="322"/>
    </row>
    <row r="71" spans="1:13" ht="12.75">
      <c r="A71" s="322"/>
      <c r="B71" s="322"/>
      <c r="C71" s="322"/>
      <c r="D71" s="322"/>
      <c r="E71" s="322"/>
      <c r="F71" s="322"/>
      <c r="G71" s="322"/>
      <c r="H71" s="322"/>
      <c r="I71" s="322"/>
      <c r="J71" s="322"/>
      <c r="K71" s="322"/>
      <c r="L71" s="322"/>
      <c r="M71" s="322"/>
    </row>
    <row r="72" spans="1:13" ht="12.75">
      <c r="A72" s="322"/>
      <c r="B72" s="322"/>
      <c r="C72" s="322"/>
      <c r="D72" s="322"/>
      <c r="E72" s="322"/>
      <c r="F72" s="322"/>
      <c r="G72" s="322"/>
      <c r="H72" s="322"/>
      <c r="I72" s="322"/>
      <c r="J72" s="322"/>
      <c r="K72" s="322"/>
      <c r="L72" s="322"/>
      <c r="M72" s="322"/>
    </row>
    <row r="73" spans="1:13" ht="12.75">
      <c r="A73" s="322"/>
      <c r="B73" s="322"/>
      <c r="C73" s="322"/>
      <c r="D73" s="322"/>
      <c r="E73" s="322"/>
      <c r="F73" s="322"/>
      <c r="G73" s="322"/>
      <c r="H73" s="322"/>
      <c r="I73" s="322"/>
      <c r="J73" s="322"/>
      <c r="K73" s="322"/>
      <c r="L73" s="322"/>
      <c r="M73" s="322"/>
    </row>
    <row r="74" spans="1:13" ht="12.75">
      <c r="A74" s="322"/>
      <c r="B74" s="322"/>
      <c r="C74" s="322"/>
      <c r="D74" s="322"/>
      <c r="E74" s="322"/>
      <c r="F74" s="322"/>
      <c r="G74" s="322"/>
      <c r="H74" s="322"/>
      <c r="I74" s="322"/>
      <c r="J74" s="322"/>
      <c r="K74" s="322"/>
      <c r="L74" s="322"/>
      <c r="M74" s="322"/>
    </row>
    <row r="75" spans="1:13" ht="12.75">
      <c r="A75" s="322"/>
      <c r="B75" s="322"/>
      <c r="C75" s="322"/>
      <c r="D75" s="322"/>
      <c r="E75" s="322"/>
      <c r="F75" s="322"/>
      <c r="G75" s="322"/>
      <c r="H75" s="322"/>
      <c r="I75" s="322"/>
      <c r="J75" s="322"/>
      <c r="K75" s="322"/>
      <c r="L75" s="322"/>
      <c r="M75" s="322"/>
    </row>
    <row r="76" spans="1:13" ht="12.75">
      <c r="A76" s="322"/>
      <c r="B76" s="322"/>
      <c r="C76" s="322"/>
      <c r="D76" s="322"/>
      <c r="E76" s="322"/>
      <c r="F76" s="322"/>
      <c r="G76" s="322"/>
      <c r="H76" s="322"/>
      <c r="I76" s="322"/>
      <c r="J76" s="322"/>
      <c r="K76" s="322"/>
      <c r="L76" s="322"/>
      <c r="M76" s="322"/>
    </row>
    <row r="77" spans="1:13" ht="12.75">
      <c r="A77" s="322"/>
      <c r="B77" s="322"/>
      <c r="C77" s="322"/>
      <c r="D77" s="322"/>
      <c r="E77" s="322"/>
      <c r="F77" s="322"/>
      <c r="G77" s="322"/>
      <c r="H77" s="322"/>
      <c r="I77" s="322"/>
      <c r="J77" s="322"/>
      <c r="K77" s="322"/>
      <c r="L77" s="322"/>
      <c r="M77" s="322"/>
    </row>
    <row r="78" spans="1:13" ht="12.75">
      <c r="A78" s="322"/>
      <c r="B78" s="322"/>
      <c r="C78" s="322"/>
      <c r="D78" s="322"/>
      <c r="E78" s="322"/>
      <c r="F78" s="322"/>
      <c r="G78" s="322"/>
      <c r="H78" s="322"/>
      <c r="I78" s="322"/>
      <c r="J78" s="322"/>
      <c r="K78" s="322"/>
      <c r="L78" s="322"/>
      <c r="M78" s="322"/>
    </row>
  </sheetData>
  <sheetProtection/>
  <mergeCells count="49">
    <mergeCell ref="D49:E49"/>
    <mergeCell ref="D50:E50"/>
    <mergeCell ref="D57:E57"/>
    <mergeCell ref="D51:E51"/>
    <mergeCell ref="D52:E52"/>
    <mergeCell ref="D53:E53"/>
    <mergeCell ref="D54:E54"/>
    <mergeCell ref="D55:E55"/>
    <mergeCell ref="D56:E56"/>
    <mergeCell ref="D45:E45"/>
    <mergeCell ref="D46:E46"/>
    <mergeCell ref="D47:E47"/>
    <mergeCell ref="D48:E48"/>
    <mergeCell ref="D41:E41"/>
    <mergeCell ref="D42:E42"/>
    <mergeCell ref="D43:E43"/>
    <mergeCell ref="D44:E44"/>
    <mergeCell ref="D37:E37"/>
    <mergeCell ref="D38:E38"/>
    <mergeCell ref="D39:E39"/>
    <mergeCell ref="D40:E40"/>
    <mergeCell ref="D33:E33"/>
    <mergeCell ref="D34:E34"/>
    <mergeCell ref="D35:E35"/>
    <mergeCell ref="D36:E36"/>
    <mergeCell ref="D29:E29"/>
    <mergeCell ref="D30:E30"/>
    <mergeCell ref="D31:E31"/>
    <mergeCell ref="D32:E32"/>
    <mergeCell ref="D25:E25"/>
    <mergeCell ref="D26:E26"/>
    <mergeCell ref="D27:E27"/>
    <mergeCell ref="D28:E28"/>
    <mergeCell ref="D21:E21"/>
    <mergeCell ref="D22:E22"/>
    <mergeCell ref="D23:E23"/>
    <mergeCell ref="D24:E24"/>
    <mergeCell ref="D17:E17"/>
    <mergeCell ref="D18:E18"/>
    <mergeCell ref="D19:E19"/>
    <mergeCell ref="D20:E20"/>
    <mergeCell ref="D13:E13"/>
    <mergeCell ref="D14:E14"/>
    <mergeCell ref="D15:E15"/>
    <mergeCell ref="D16:E16"/>
    <mergeCell ref="D9:E9"/>
    <mergeCell ref="D10:E10"/>
    <mergeCell ref="D11:E11"/>
    <mergeCell ref="D12:E12"/>
  </mergeCells>
  <dataValidations count="1">
    <dataValidation type="list" allowBlank="1" showInputMessage="1" sqref="A10:F11 A13:F15 A17:F18 A20:F22 A24:F25 A27:F29 A31:F32 A34:F36 A38:F39 A41:F43 A45:F46 A48:F50 A52:F53 A55:F57">
      <formula1>Imie</formula1>
    </dataValidation>
  </dataValidations>
  <printOptions/>
  <pageMargins left="0.3937007874015748" right="0.3937007874015748" top="0.3937007874015748" bottom="0.3937007874015748" header="0" footer="0"/>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M84"/>
  <sheetViews>
    <sheetView showZeros="0" zoomScalePageLayoutView="0" workbookViewId="0" topLeftCell="A1">
      <selection activeCell="G2" sqref="G2"/>
    </sheetView>
  </sheetViews>
  <sheetFormatPr defaultColWidth="9.140625" defaultRowHeight="12.75"/>
  <cols>
    <col min="1" max="1" width="3.7109375" style="323" customWidth="1"/>
    <col min="2" max="7" width="20.7109375" style="323" customWidth="1"/>
    <col min="8" max="8" width="3.7109375" style="323" customWidth="1"/>
    <col min="9" max="9" width="0.85546875" style="323" customWidth="1"/>
    <col min="10" max="16384" width="9.140625" style="323" customWidth="1"/>
  </cols>
  <sheetData>
    <row r="1" spans="1:13" ht="18" customHeight="1">
      <c r="A1" s="317" t="str">
        <f>Tytuł!C10</f>
        <v>WTK-5</v>
      </c>
      <c r="B1" s="318"/>
      <c r="C1" s="318"/>
      <c r="D1" s="20" t="s">
        <v>17</v>
      </c>
      <c r="E1" s="319">
        <f>Tytuł!$C14</f>
        <v>0</v>
      </c>
      <c r="F1" s="319"/>
      <c r="G1" s="320"/>
      <c r="H1" s="321"/>
      <c r="I1" s="322"/>
      <c r="J1" s="322"/>
      <c r="K1" s="322"/>
      <c r="L1" s="322"/>
      <c r="M1" s="322"/>
    </row>
    <row r="2" spans="1:13" ht="12.75" customHeight="1">
      <c r="A2" s="318"/>
      <c r="B2" s="318"/>
      <c r="C2" s="318"/>
      <c r="D2" s="20" t="s">
        <v>4</v>
      </c>
      <c r="E2" s="319" t="str">
        <f>Tytuł!$G10</f>
        <v>Skrzaty</v>
      </c>
      <c r="F2" s="319"/>
      <c r="G2" s="324"/>
      <c r="H2" s="322"/>
      <c r="I2" s="322"/>
      <c r="J2" s="322"/>
      <c r="K2" s="322"/>
      <c r="L2" s="322"/>
      <c r="M2" s="322"/>
    </row>
    <row r="3" spans="1:13" ht="12.75">
      <c r="A3" s="322"/>
      <c r="B3" s="322"/>
      <c r="C3" s="395"/>
      <c r="D3" s="20" t="s">
        <v>5</v>
      </c>
      <c r="E3" s="319" t="str">
        <f>Tytuł!$G12</f>
        <v>Warszawa</v>
      </c>
      <c r="F3" s="319"/>
      <c r="G3" s="324"/>
      <c r="H3" s="322"/>
      <c r="I3" s="322"/>
      <c r="J3" s="322"/>
      <c r="K3" s="322"/>
      <c r="L3" s="322"/>
      <c r="M3" s="322"/>
    </row>
    <row r="4" spans="1:13" ht="12.75" customHeight="1">
      <c r="A4" s="325" t="s">
        <v>74</v>
      </c>
      <c r="B4" s="322"/>
      <c r="C4" s="322"/>
      <c r="D4" s="20" t="s">
        <v>6</v>
      </c>
      <c r="E4" s="319" t="str">
        <f>Tytuł!$G14</f>
        <v>6-8.08.2014</v>
      </c>
      <c r="F4" s="319"/>
      <c r="G4" s="324"/>
      <c r="H4" s="322"/>
      <c r="I4" s="322"/>
      <c r="J4" s="322"/>
      <c r="K4" s="322"/>
      <c r="L4" s="322"/>
      <c r="M4" s="322"/>
    </row>
    <row r="5" spans="1:13" ht="9" customHeight="1">
      <c r="A5" s="322"/>
      <c r="B5" s="322"/>
      <c r="C5" s="322"/>
      <c r="D5" s="322"/>
      <c r="E5" s="322"/>
      <c r="F5" s="322"/>
      <c r="G5" s="322"/>
      <c r="H5" s="322"/>
      <c r="I5" s="322"/>
      <c r="J5" s="322"/>
      <c r="K5" s="322"/>
      <c r="L5" s="322"/>
      <c r="M5" s="322"/>
    </row>
    <row r="6" spans="1:13" ht="15.75" customHeight="1">
      <c r="A6" s="327" t="s">
        <v>75</v>
      </c>
      <c r="B6" s="328"/>
      <c r="C6" s="329"/>
      <c r="D6" s="328"/>
      <c r="E6" s="328"/>
      <c r="F6" s="328"/>
      <c r="G6" s="328"/>
      <c r="H6" s="330"/>
      <c r="I6" s="322"/>
      <c r="J6" s="322"/>
      <c r="K6" s="322"/>
      <c r="L6" s="322"/>
      <c r="M6" s="322"/>
    </row>
    <row r="7" spans="1:13" ht="9" customHeight="1" thickBot="1">
      <c r="A7" s="331"/>
      <c r="B7" s="332"/>
      <c r="C7" s="333"/>
      <c r="D7" s="332"/>
      <c r="E7" s="332"/>
      <c r="F7" s="332"/>
      <c r="G7" s="332"/>
      <c r="H7" s="332"/>
      <c r="I7" s="322"/>
      <c r="J7" s="322"/>
      <c r="K7" s="322"/>
      <c r="L7" s="322"/>
      <c r="M7" s="322"/>
    </row>
    <row r="8" spans="1:13" ht="15.75" customHeight="1">
      <c r="A8" s="396"/>
      <c r="B8" s="364" t="s">
        <v>76</v>
      </c>
      <c r="C8" s="365" t="s">
        <v>77</v>
      </c>
      <c r="D8" s="397" t="s">
        <v>78</v>
      </c>
      <c r="E8" s="365" t="s">
        <v>79</v>
      </c>
      <c r="F8" s="398" t="s">
        <v>86</v>
      </c>
      <c r="G8" s="358" t="s">
        <v>87</v>
      </c>
      <c r="H8" s="399"/>
      <c r="I8" s="322"/>
      <c r="J8" s="322"/>
      <c r="K8" s="322"/>
      <c r="L8" s="322"/>
      <c r="M8" s="322"/>
    </row>
    <row r="9" spans="1:13" ht="11.25" customHeight="1">
      <c r="A9" s="400"/>
      <c r="B9" s="370" t="s">
        <v>80</v>
      </c>
      <c r="C9" s="401" t="s">
        <v>80</v>
      </c>
      <c r="D9" s="402" t="s">
        <v>80</v>
      </c>
      <c r="E9" s="401" t="s">
        <v>80</v>
      </c>
      <c r="F9" s="402" t="s">
        <v>80</v>
      </c>
      <c r="G9" s="403" t="s">
        <v>80</v>
      </c>
      <c r="H9" s="404"/>
      <c r="I9" s="322"/>
      <c r="J9" s="322"/>
      <c r="K9" s="322"/>
      <c r="L9" s="322"/>
      <c r="M9" s="322"/>
    </row>
    <row r="10" spans="1:13" ht="11.25" customHeight="1">
      <c r="A10" s="336"/>
      <c r="B10" s="374"/>
      <c r="C10" s="335"/>
      <c r="D10" s="385"/>
      <c r="E10" s="335"/>
      <c r="F10" s="385"/>
      <c r="G10" s="405"/>
      <c r="H10" s="406"/>
      <c r="I10" s="322"/>
      <c r="J10" s="322"/>
      <c r="K10" s="322"/>
      <c r="L10" s="322"/>
      <c r="M10" s="322"/>
    </row>
    <row r="11" spans="1:13" ht="11.25" customHeight="1">
      <c r="A11" s="336"/>
      <c r="B11" s="374"/>
      <c r="C11" s="335"/>
      <c r="D11" s="385"/>
      <c r="E11" s="335"/>
      <c r="F11" s="385"/>
      <c r="G11" s="405"/>
      <c r="H11" s="406"/>
      <c r="I11" s="322"/>
      <c r="J11" s="322"/>
      <c r="K11" s="322"/>
      <c r="L11" s="322"/>
      <c r="M11" s="322"/>
    </row>
    <row r="12" spans="1:13" ht="11.25" customHeight="1">
      <c r="A12" s="407"/>
      <c r="B12" s="377" t="s">
        <v>81</v>
      </c>
      <c r="C12" s="408" t="s">
        <v>81</v>
      </c>
      <c r="D12" s="378" t="s">
        <v>81</v>
      </c>
      <c r="E12" s="408" t="s">
        <v>81</v>
      </c>
      <c r="F12" s="378" t="s">
        <v>81</v>
      </c>
      <c r="G12" s="360" t="s">
        <v>81</v>
      </c>
      <c r="H12" s="359"/>
      <c r="I12" s="322"/>
      <c r="J12" s="322"/>
      <c r="K12" s="322"/>
      <c r="L12" s="322"/>
      <c r="M12" s="322"/>
    </row>
    <row r="13" spans="1:13" ht="11.25" customHeight="1">
      <c r="A13" s="336"/>
      <c r="B13" s="374"/>
      <c r="C13" s="335"/>
      <c r="D13" s="385"/>
      <c r="E13" s="335"/>
      <c r="F13" s="385"/>
      <c r="G13" s="405"/>
      <c r="H13" s="406"/>
      <c r="I13" s="322"/>
      <c r="J13" s="322"/>
      <c r="K13" s="322"/>
      <c r="L13" s="322"/>
      <c r="M13" s="322"/>
    </row>
    <row r="14" spans="1:13" ht="11.25" customHeight="1">
      <c r="A14" s="336"/>
      <c r="B14" s="374"/>
      <c r="C14" s="335"/>
      <c r="D14" s="385"/>
      <c r="E14" s="335"/>
      <c r="F14" s="385"/>
      <c r="G14" s="405"/>
      <c r="H14" s="406"/>
      <c r="I14" s="322"/>
      <c r="J14" s="322"/>
      <c r="K14" s="322"/>
      <c r="L14" s="322"/>
      <c r="M14" s="322"/>
    </row>
    <row r="15" spans="1:13" ht="11.25" customHeight="1">
      <c r="A15" s="336"/>
      <c r="B15" s="381"/>
      <c r="C15" s="382"/>
      <c r="D15" s="386"/>
      <c r="E15" s="382"/>
      <c r="F15" s="386"/>
      <c r="G15" s="409"/>
      <c r="H15" s="406"/>
      <c r="I15" s="322"/>
      <c r="J15" s="322"/>
      <c r="K15" s="322"/>
      <c r="L15" s="322"/>
      <c r="M15" s="322"/>
    </row>
    <row r="16" spans="1:13" ht="11.25" customHeight="1">
      <c r="A16" s="400"/>
      <c r="B16" s="370" t="s">
        <v>82</v>
      </c>
      <c r="C16" s="402" t="s">
        <v>82</v>
      </c>
      <c r="D16" s="402" t="s">
        <v>82</v>
      </c>
      <c r="E16" s="402" t="s">
        <v>82</v>
      </c>
      <c r="F16" s="402" t="s">
        <v>82</v>
      </c>
      <c r="G16" s="403" t="s">
        <v>82</v>
      </c>
      <c r="H16" s="404"/>
      <c r="I16" s="322"/>
      <c r="J16" s="322"/>
      <c r="K16" s="322"/>
      <c r="L16" s="322"/>
      <c r="M16" s="322"/>
    </row>
    <row r="17" spans="1:13" ht="11.25" customHeight="1">
      <c r="A17" s="336"/>
      <c r="B17" s="374"/>
      <c r="C17" s="335"/>
      <c r="D17" s="385"/>
      <c r="E17" s="335"/>
      <c r="F17" s="385"/>
      <c r="G17" s="405"/>
      <c r="H17" s="406"/>
      <c r="I17" s="322"/>
      <c r="J17" s="322"/>
      <c r="K17" s="322"/>
      <c r="L17" s="322"/>
      <c r="M17" s="322"/>
    </row>
    <row r="18" spans="1:13" ht="11.25" customHeight="1">
      <c r="A18" s="336"/>
      <c r="B18" s="374"/>
      <c r="C18" s="335"/>
      <c r="D18" s="385"/>
      <c r="E18" s="335"/>
      <c r="F18" s="385"/>
      <c r="G18" s="405"/>
      <c r="H18" s="406"/>
      <c r="I18" s="322"/>
      <c r="J18" s="322"/>
      <c r="K18" s="322"/>
      <c r="L18" s="322"/>
      <c r="M18" s="322"/>
    </row>
    <row r="19" spans="1:13" ht="11.25" customHeight="1">
      <c r="A19" s="407"/>
      <c r="B19" s="377" t="s">
        <v>81</v>
      </c>
      <c r="C19" s="408" t="s">
        <v>81</v>
      </c>
      <c r="D19" s="378" t="s">
        <v>81</v>
      </c>
      <c r="E19" s="408" t="s">
        <v>81</v>
      </c>
      <c r="F19" s="378" t="s">
        <v>81</v>
      </c>
      <c r="G19" s="360" t="s">
        <v>81</v>
      </c>
      <c r="H19" s="359"/>
      <c r="I19" s="322"/>
      <c r="J19" s="322"/>
      <c r="K19" s="322"/>
      <c r="L19" s="322"/>
      <c r="M19" s="322"/>
    </row>
    <row r="20" spans="1:13" ht="11.25" customHeight="1">
      <c r="A20" s="336"/>
      <c r="B20" s="374"/>
      <c r="C20" s="335"/>
      <c r="D20" s="385"/>
      <c r="E20" s="335"/>
      <c r="F20" s="385"/>
      <c r="G20" s="405"/>
      <c r="H20" s="406"/>
      <c r="I20" s="322"/>
      <c r="J20" s="322"/>
      <c r="K20" s="322"/>
      <c r="L20" s="322"/>
      <c r="M20" s="322"/>
    </row>
    <row r="21" spans="1:13" ht="11.25" customHeight="1">
      <c r="A21" s="336"/>
      <c r="B21" s="374"/>
      <c r="C21" s="335"/>
      <c r="D21" s="385"/>
      <c r="E21" s="335"/>
      <c r="F21" s="385"/>
      <c r="G21" s="405"/>
      <c r="H21" s="406"/>
      <c r="I21" s="322"/>
      <c r="J21" s="322"/>
      <c r="K21" s="322"/>
      <c r="L21" s="322"/>
      <c r="M21" s="322"/>
    </row>
    <row r="22" spans="1:13" ht="11.25" customHeight="1">
      <c r="A22" s="336"/>
      <c r="B22" s="381"/>
      <c r="C22" s="382"/>
      <c r="D22" s="386"/>
      <c r="E22" s="382"/>
      <c r="F22" s="386"/>
      <c r="G22" s="409"/>
      <c r="H22" s="406"/>
      <c r="I22" s="322"/>
      <c r="J22" s="322"/>
      <c r="K22" s="322"/>
      <c r="L22" s="322"/>
      <c r="M22" s="322"/>
    </row>
    <row r="23" spans="1:13" ht="11.25" customHeight="1">
      <c r="A23" s="400"/>
      <c r="B23" s="370" t="s">
        <v>82</v>
      </c>
      <c r="C23" s="402" t="s">
        <v>82</v>
      </c>
      <c r="D23" s="402" t="s">
        <v>82</v>
      </c>
      <c r="E23" s="402" t="s">
        <v>82</v>
      </c>
      <c r="F23" s="402" t="s">
        <v>82</v>
      </c>
      <c r="G23" s="403" t="s">
        <v>82</v>
      </c>
      <c r="H23" s="404"/>
      <c r="I23" s="322"/>
      <c r="J23" s="322"/>
      <c r="K23" s="322"/>
      <c r="L23" s="322"/>
      <c r="M23" s="322"/>
    </row>
    <row r="24" spans="1:13" ht="11.25" customHeight="1">
      <c r="A24" s="336"/>
      <c r="B24" s="374"/>
      <c r="C24" s="335"/>
      <c r="D24" s="385"/>
      <c r="E24" s="335"/>
      <c r="F24" s="385"/>
      <c r="G24" s="405"/>
      <c r="H24" s="406"/>
      <c r="I24" s="322"/>
      <c r="J24" s="322"/>
      <c r="K24" s="322"/>
      <c r="L24" s="322"/>
      <c r="M24" s="322"/>
    </row>
    <row r="25" spans="1:13" ht="11.25" customHeight="1">
      <c r="A25" s="336"/>
      <c r="B25" s="374"/>
      <c r="C25" s="335"/>
      <c r="D25" s="385"/>
      <c r="E25" s="335"/>
      <c r="F25" s="385"/>
      <c r="G25" s="405"/>
      <c r="H25" s="406"/>
      <c r="I25" s="322"/>
      <c r="J25" s="322"/>
      <c r="K25" s="322"/>
      <c r="L25" s="322"/>
      <c r="M25" s="322"/>
    </row>
    <row r="26" spans="1:13" ht="11.25" customHeight="1">
      <c r="A26" s="407"/>
      <c r="B26" s="377" t="s">
        <v>81</v>
      </c>
      <c r="C26" s="408" t="s">
        <v>81</v>
      </c>
      <c r="D26" s="378" t="s">
        <v>81</v>
      </c>
      <c r="E26" s="408" t="s">
        <v>81</v>
      </c>
      <c r="F26" s="378" t="s">
        <v>81</v>
      </c>
      <c r="G26" s="360" t="s">
        <v>81</v>
      </c>
      <c r="H26" s="359"/>
      <c r="I26" s="322"/>
      <c r="J26" s="322"/>
      <c r="K26" s="322"/>
      <c r="L26" s="322"/>
      <c r="M26" s="322"/>
    </row>
    <row r="27" spans="1:13" ht="11.25" customHeight="1">
      <c r="A27" s="336"/>
      <c r="B27" s="374"/>
      <c r="C27" s="335"/>
      <c r="D27" s="385"/>
      <c r="E27" s="335"/>
      <c r="F27" s="385"/>
      <c r="G27" s="405"/>
      <c r="H27" s="406"/>
      <c r="I27" s="322"/>
      <c r="J27" s="322"/>
      <c r="K27" s="322"/>
      <c r="L27" s="322"/>
      <c r="M27" s="322"/>
    </row>
    <row r="28" spans="1:13" ht="11.25" customHeight="1">
      <c r="A28" s="336"/>
      <c r="B28" s="374"/>
      <c r="C28" s="335"/>
      <c r="D28" s="385"/>
      <c r="E28" s="335"/>
      <c r="F28" s="385"/>
      <c r="G28" s="405"/>
      <c r="H28" s="406"/>
      <c r="I28" s="322"/>
      <c r="J28" s="322"/>
      <c r="K28" s="322"/>
      <c r="L28" s="322"/>
      <c r="M28" s="322"/>
    </row>
    <row r="29" spans="1:13" ht="11.25" customHeight="1">
      <c r="A29" s="336"/>
      <c r="B29" s="374"/>
      <c r="C29" s="335"/>
      <c r="D29" s="385"/>
      <c r="E29" s="335"/>
      <c r="F29" s="385"/>
      <c r="G29" s="405"/>
      <c r="H29" s="406"/>
      <c r="I29" s="322"/>
      <c r="J29" s="322"/>
      <c r="K29" s="322"/>
      <c r="L29" s="322"/>
      <c r="M29" s="322"/>
    </row>
    <row r="30" spans="1:13" ht="11.25" customHeight="1">
      <c r="A30" s="400"/>
      <c r="B30" s="410" t="s">
        <v>82</v>
      </c>
      <c r="C30" s="411" t="s">
        <v>82</v>
      </c>
      <c r="D30" s="411" t="s">
        <v>82</v>
      </c>
      <c r="E30" s="411" t="s">
        <v>82</v>
      </c>
      <c r="F30" s="411" t="s">
        <v>82</v>
      </c>
      <c r="G30" s="412" t="s">
        <v>82</v>
      </c>
      <c r="H30" s="404"/>
      <c r="I30" s="322"/>
      <c r="J30" s="322"/>
      <c r="K30" s="322"/>
      <c r="L30" s="322"/>
      <c r="M30" s="322"/>
    </row>
    <row r="31" spans="1:13" ht="11.25" customHeight="1">
      <c r="A31" s="336"/>
      <c r="B31" s="374"/>
      <c r="C31" s="335"/>
      <c r="D31" s="385"/>
      <c r="E31" s="335"/>
      <c r="F31" s="385"/>
      <c r="G31" s="405"/>
      <c r="H31" s="406"/>
      <c r="I31" s="322"/>
      <c r="J31" s="322"/>
      <c r="K31" s="322"/>
      <c r="L31" s="322"/>
      <c r="M31" s="322"/>
    </row>
    <row r="32" spans="1:13" ht="11.25" customHeight="1">
      <c r="A32" s="336"/>
      <c r="B32" s="374"/>
      <c r="C32" s="335"/>
      <c r="D32" s="385"/>
      <c r="E32" s="335"/>
      <c r="F32" s="385"/>
      <c r="G32" s="405"/>
      <c r="H32" s="406"/>
      <c r="I32" s="322"/>
      <c r="J32" s="322"/>
      <c r="K32" s="322"/>
      <c r="L32" s="322"/>
      <c r="M32" s="322"/>
    </row>
    <row r="33" spans="1:13" ht="11.25" customHeight="1">
      <c r="A33" s="407"/>
      <c r="B33" s="377" t="s">
        <v>81</v>
      </c>
      <c r="C33" s="408" t="s">
        <v>81</v>
      </c>
      <c r="D33" s="378" t="s">
        <v>81</v>
      </c>
      <c r="E33" s="408" t="s">
        <v>81</v>
      </c>
      <c r="F33" s="378" t="s">
        <v>81</v>
      </c>
      <c r="G33" s="360" t="s">
        <v>81</v>
      </c>
      <c r="H33" s="359"/>
      <c r="I33" s="322"/>
      <c r="J33" s="322"/>
      <c r="K33" s="322"/>
      <c r="L33" s="322"/>
      <c r="M33" s="322"/>
    </row>
    <row r="34" spans="1:13" ht="11.25" customHeight="1">
      <c r="A34" s="336"/>
      <c r="B34" s="374"/>
      <c r="C34" s="335"/>
      <c r="D34" s="385"/>
      <c r="E34" s="335"/>
      <c r="F34" s="385"/>
      <c r="G34" s="405"/>
      <c r="H34" s="406"/>
      <c r="I34" s="322"/>
      <c r="J34" s="322"/>
      <c r="K34" s="322"/>
      <c r="L34" s="322"/>
      <c r="M34" s="322"/>
    </row>
    <row r="35" spans="1:13" ht="11.25" customHeight="1">
      <c r="A35" s="336"/>
      <c r="B35" s="374"/>
      <c r="C35" s="335"/>
      <c r="D35" s="385"/>
      <c r="E35" s="335"/>
      <c r="F35" s="385"/>
      <c r="G35" s="405"/>
      <c r="H35" s="406"/>
      <c r="I35" s="322"/>
      <c r="J35" s="322"/>
      <c r="K35" s="322"/>
      <c r="L35" s="322"/>
      <c r="M35" s="322"/>
    </row>
    <row r="36" spans="1:13" ht="11.25" customHeight="1">
      <c r="A36" s="336"/>
      <c r="B36" s="381"/>
      <c r="C36" s="382"/>
      <c r="D36" s="386"/>
      <c r="E36" s="382"/>
      <c r="F36" s="386"/>
      <c r="G36" s="409"/>
      <c r="H36" s="406"/>
      <c r="I36" s="322"/>
      <c r="J36" s="322"/>
      <c r="K36" s="322"/>
      <c r="L36" s="322"/>
      <c r="M36" s="322"/>
    </row>
    <row r="37" spans="1:13" ht="11.25" customHeight="1">
      <c r="A37" s="400"/>
      <c r="B37" s="370" t="s">
        <v>82</v>
      </c>
      <c r="C37" s="402" t="s">
        <v>82</v>
      </c>
      <c r="D37" s="402" t="s">
        <v>82</v>
      </c>
      <c r="E37" s="402" t="s">
        <v>82</v>
      </c>
      <c r="F37" s="402" t="s">
        <v>82</v>
      </c>
      <c r="G37" s="403" t="s">
        <v>82</v>
      </c>
      <c r="H37" s="404"/>
      <c r="I37" s="322"/>
      <c r="J37" s="322"/>
      <c r="K37" s="322"/>
      <c r="L37" s="322"/>
      <c r="M37" s="322"/>
    </row>
    <row r="38" spans="1:13" ht="11.25" customHeight="1">
      <c r="A38" s="336"/>
      <c r="B38" s="374"/>
      <c r="C38" s="335"/>
      <c r="D38" s="385"/>
      <c r="E38" s="335"/>
      <c r="F38" s="385"/>
      <c r="G38" s="405"/>
      <c r="H38" s="406"/>
      <c r="I38" s="322"/>
      <c r="J38" s="322"/>
      <c r="K38" s="322"/>
      <c r="L38" s="322"/>
      <c r="M38" s="322"/>
    </row>
    <row r="39" spans="1:13" ht="11.25" customHeight="1">
      <c r="A39" s="336"/>
      <c r="B39" s="374"/>
      <c r="C39" s="335"/>
      <c r="D39" s="385"/>
      <c r="E39" s="335"/>
      <c r="F39" s="385"/>
      <c r="G39" s="405"/>
      <c r="H39" s="406"/>
      <c r="I39" s="322"/>
      <c r="J39" s="322"/>
      <c r="K39" s="322"/>
      <c r="L39" s="322"/>
      <c r="M39" s="322"/>
    </row>
    <row r="40" spans="1:13" ht="11.25" customHeight="1">
      <c r="A40" s="407"/>
      <c r="B40" s="377" t="s">
        <v>81</v>
      </c>
      <c r="C40" s="408" t="s">
        <v>81</v>
      </c>
      <c r="D40" s="378" t="s">
        <v>81</v>
      </c>
      <c r="E40" s="408" t="s">
        <v>81</v>
      </c>
      <c r="F40" s="378" t="s">
        <v>81</v>
      </c>
      <c r="G40" s="360" t="s">
        <v>81</v>
      </c>
      <c r="H40" s="359"/>
      <c r="I40" s="322"/>
      <c r="J40" s="322"/>
      <c r="K40" s="322"/>
      <c r="L40" s="322"/>
      <c r="M40" s="322"/>
    </row>
    <row r="41" spans="1:13" ht="11.25" customHeight="1">
      <c r="A41" s="336"/>
      <c r="B41" s="374"/>
      <c r="C41" s="335"/>
      <c r="D41" s="385"/>
      <c r="E41" s="335"/>
      <c r="F41" s="385"/>
      <c r="G41" s="405"/>
      <c r="H41" s="406"/>
      <c r="I41" s="322"/>
      <c r="J41" s="322"/>
      <c r="K41" s="322"/>
      <c r="L41" s="322"/>
      <c r="M41" s="322"/>
    </row>
    <row r="42" spans="1:13" ht="11.25" customHeight="1">
      <c r="A42" s="336"/>
      <c r="B42" s="374"/>
      <c r="C42" s="335"/>
      <c r="D42" s="385"/>
      <c r="E42" s="335"/>
      <c r="F42" s="385"/>
      <c r="G42" s="405"/>
      <c r="H42" s="406"/>
      <c r="I42" s="322"/>
      <c r="J42" s="322"/>
      <c r="K42" s="322"/>
      <c r="L42" s="322"/>
      <c r="M42" s="322"/>
    </row>
    <row r="43" spans="1:13" ht="11.25" customHeight="1" thickBot="1">
      <c r="A43" s="336"/>
      <c r="B43" s="390"/>
      <c r="C43" s="413"/>
      <c r="D43" s="391"/>
      <c r="E43" s="413"/>
      <c r="F43" s="391"/>
      <c r="G43" s="414"/>
      <c r="H43" s="406"/>
      <c r="I43" s="322"/>
      <c r="J43" s="322"/>
      <c r="K43" s="322"/>
      <c r="L43" s="322"/>
      <c r="M43" s="322"/>
    </row>
    <row r="44" spans="1:13" ht="11.25" customHeight="1">
      <c r="A44" s="322"/>
      <c r="B44" s="322"/>
      <c r="C44" s="322"/>
      <c r="D44" s="322"/>
      <c r="E44" s="322"/>
      <c r="F44" s="322"/>
      <c r="G44" s="322"/>
      <c r="H44" s="322"/>
      <c r="I44" s="322"/>
      <c r="J44" s="322"/>
      <c r="K44" s="322"/>
      <c r="L44" s="322"/>
      <c r="M44" s="322"/>
    </row>
    <row r="45" spans="1:13" ht="13.5" customHeight="1">
      <c r="A45" s="415" t="s">
        <v>83</v>
      </c>
      <c r="B45" s="416"/>
      <c r="C45" s="417"/>
      <c r="D45" s="417"/>
      <c r="E45" s="417"/>
      <c r="F45" s="417"/>
      <c r="G45" s="417"/>
      <c r="H45" s="418"/>
      <c r="I45" s="322"/>
      <c r="J45" s="322"/>
      <c r="K45" s="322"/>
      <c r="L45" s="322"/>
      <c r="M45" s="322"/>
    </row>
    <row r="46" spans="1:13" ht="9.75" customHeight="1">
      <c r="A46" s="335"/>
      <c r="B46" s="322"/>
      <c r="C46" s="322"/>
      <c r="D46" s="322"/>
      <c r="E46" s="322"/>
      <c r="F46" s="322"/>
      <c r="G46" s="322"/>
      <c r="H46" s="322"/>
      <c r="I46" s="322"/>
      <c r="J46" s="322"/>
      <c r="K46" s="322"/>
      <c r="L46" s="322"/>
      <c r="M46" s="322"/>
    </row>
    <row r="47" spans="1:13" ht="12" customHeight="1">
      <c r="A47" s="419"/>
      <c r="B47" s="349" t="s">
        <v>84</v>
      </c>
      <c r="C47" s="350"/>
      <c r="D47" s="350"/>
      <c r="E47" s="322"/>
      <c r="F47" s="322"/>
      <c r="G47" s="349" t="s">
        <v>85</v>
      </c>
      <c r="H47" s="420"/>
      <c r="I47" s="322"/>
      <c r="J47" s="322"/>
      <c r="K47" s="322"/>
      <c r="L47" s="322"/>
      <c r="M47" s="322"/>
    </row>
    <row r="48" spans="1:13" ht="12.75">
      <c r="A48" s="335"/>
      <c r="B48" s="335"/>
      <c r="C48" s="335"/>
      <c r="D48" s="525"/>
      <c r="E48" s="525"/>
      <c r="F48" s="335"/>
      <c r="G48" s="335"/>
      <c r="H48" s="335"/>
      <c r="I48" s="335"/>
      <c r="J48" s="335"/>
      <c r="K48" s="335"/>
      <c r="L48" s="335"/>
      <c r="M48" s="335"/>
    </row>
    <row r="49" spans="1:13" ht="12.75">
      <c r="A49" s="335"/>
      <c r="B49" s="335"/>
      <c r="C49" s="335"/>
      <c r="D49" s="525"/>
      <c r="E49" s="525"/>
      <c r="F49" s="335"/>
      <c r="G49" s="335"/>
      <c r="H49" s="335"/>
      <c r="I49" s="335"/>
      <c r="J49" s="335"/>
      <c r="K49" s="335"/>
      <c r="L49" s="335"/>
      <c r="M49" s="335"/>
    </row>
    <row r="50" spans="1:13" ht="12.75">
      <c r="A50" s="335"/>
      <c r="B50" s="335"/>
      <c r="C50" s="335"/>
      <c r="D50" s="525"/>
      <c r="E50" s="525"/>
      <c r="F50" s="335"/>
      <c r="G50" s="335"/>
      <c r="H50" s="335"/>
      <c r="I50" s="335"/>
      <c r="J50" s="335"/>
      <c r="K50" s="335"/>
      <c r="L50" s="335"/>
      <c r="M50" s="335"/>
    </row>
    <row r="51" spans="1:13" ht="12.75">
      <c r="A51" s="335"/>
      <c r="B51" s="401"/>
      <c r="C51" s="401"/>
      <c r="D51" s="526"/>
      <c r="E51" s="525"/>
      <c r="F51" s="401"/>
      <c r="G51" s="335"/>
      <c r="H51" s="335"/>
      <c r="I51" s="335"/>
      <c r="J51" s="335"/>
      <c r="K51" s="335"/>
      <c r="L51" s="335"/>
      <c r="M51" s="335"/>
    </row>
    <row r="52" spans="1:13" ht="12.75">
      <c r="A52" s="335"/>
      <c r="B52" s="335"/>
      <c r="C52" s="335"/>
      <c r="D52" s="525"/>
      <c r="E52" s="525"/>
      <c r="F52" s="335"/>
      <c r="G52" s="335"/>
      <c r="H52" s="335"/>
      <c r="I52" s="335"/>
      <c r="J52" s="335"/>
      <c r="K52" s="335"/>
      <c r="L52" s="335"/>
      <c r="M52" s="335"/>
    </row>
    <row r="53" spans="1:13" ht="12.75">
      <c r="A53" s="335"/>
      <c r="B53" s="335"/>
      <c r="C53" s="335"/>
      <c r="D53" s="525"/>
      <c r="E53" s="525"/>
      <c r="F53" s="335"/>
      <c r="G53" s="335"/>
      <c r="H53" s="335"/>
      <c r="I53" s="335"/>
      <c r="J53" s="335"/>
      <c r="K53" s="335"/>
      <c r="L53" s="335"/>
      <c r="M53" s="335"/>
    </row>
    <row r="54" spans="1:13" ht="12.75">
      <c r="A54" s="335"/>
      <c r="B54" s="408"/>
      <c r="C54" s="408"/>
      <c r="D54" s="527"/>
      <c r="E54" s="525"/>
      <c r="F54" s="408"/>
      <c r="G54" s="335"/>
      <c r="H54" s="335"/>
      <c r="I54" s="335"/>
      <c r="J54" s="335"/>
      <c r="K54" s="335"/>
      <c r="L54" s="335"/>
      <c r="M54" s="335"/>
    </row>
    <row r="55" spans="1:13" ht="12.75">
      <c r="A55" s="335"/>
      <c r="B55" s="335"/>
      <c r="C55" s="335"/>
      <c r="D55" s="525"/>
      <c r="E55" s="525"/>
      <c r="F55" s="335"/>
      <c r="G55" s="335"/>
      <c r="H55" s="335"/>
      <c r="I55" s="335"/>
      <c r="J55" s="335"/>
      <c r="K55" s="335"/>
      <c r="L55" s="335"/>
      <c r="M55" s="335"/>
    </row>
    <row r="56" spans="1:13" ht="12.75">
      <c r="A56" s="335"/>
      <c r="B56" s="335"/>
      <c r="C56" s="335"/>
      <c r="D56" s="525"/>
      <c r="E56" s="525"/>
      <c r="F56" s="335"/>
      <c r="G56" s="335"/>
      <c r="H56" s="335"/>
      <c r="I56" s="335"/>
      <c r="J56" s="335"/>
      <c r="K56" s="335"/>
      <c r="L56" s="335"/>
      <c r="M56" s="335"/>
    </row>
    <row r="57" spans="1:13" ht="12.75">
      <c r="A57" s="335"/>
      <c r="B57" s="335"/>
      <c r="C57" s="335"/>
      <c r="D57" s="525"/>
      <c r="E57" s="525"/>
      <c r="F57" s="335"/>
      <c r="G57" s="335"/>
      <c r="H57" s="335"/>
      <c r="I57" s="335"/>
      <c r="J57" s="335"/>
      <c r="K57" s="335"/>
      <c r="L57" s="335"/>
      <c r="M57" s="335"/>
    </row>
    <row r="58" spans="1:13" ht="7.5" customHeight="1">
      <c r="A58" s="335"/>
      <c r="B58" s="335"/>
      <c r="C58" s="335"/>
      <c r="D58" s="335"/>
      <c r="E58" s="335"/>
      <c r="F58" s="335"/>
      <c r="G58" s="335"/>
      <c r="H58" s="335"/>
      <c r="I58" s="335"/>
      <c r="J58" s="335"/>
      <c r="K58" s="335"/>
      <c r="L58" s="335"/>
      <c r="M58" s="335"/>
    </row>
    <row r="59" spans="1:13" ht="15">
      <c r="A59" s="415"/>
      <c r="B59" s="421"/>
      <c r="C59" s="421"/>
      <c r="D59" s="421"/>
      <c r="E59" s="421"/>
      <c r="F59" s="422"/>
      <c r="G59" s="422"/>
      <c r="H59" s="335"/>
      <c r="I59" s="335"/>
      <c r="J59" s="335"/>
      <c r="K59" s="335"/>
      <c r="L59" s="335"/>
      <c r="M59" s="335"/>
    </row>
    <row r="60" spans="1:13" ht="12.75">
      <c r="A60" s="335"/>
      <c r="B60" s="335"/>
      <c r="C60" s="335"/>
      <c r="D60" s="335"/>
      <c r="E60" s="335"/>
      <c r="F60" s="335"/>
      <c r="G60" s="335"/>
      <c r="H60" s="335"/>
      <c r="I60" s="335"/>
      <c r="J60" s="335"/>
      <c r="K60" s="335"/>
      <c r="L60" s="335"/>
      <c r="M60" s="335"/>
    </row>
    <row r="61" spans="1:13" ht="12.75">
      <c r="A61" s="335"/>
      <c r="B61" s="419"/>
      <c r="C61" s="335"/>
      <c r="D61" s="335"/>
      <c r="E61" s="335"/>
      <c r="F61" s="419"/>
      <c r="G61" s="335"/>
      <c r="H61" s="335"/>
      <c r="I61" s="335"/>
      <c r="J61" s="335"/>
      <c r="K61" s="335"/>
      <c r="L61" s="335"/>
      <c r="M61" s="335"/>
    </row>
    <row r="62" spans="1:13" ht="12.75">
      <c r="A62" s="335"/>
      <c r="B62" s="335"/>
      <c r="C62" s="335"/>
      <c r="D62" s="335"/>
      <c r="E62" s="335"/>
      <c r="F62" s="335"/>
      <c r="G62" s="335"/>
      <c r="H62" s="335"/>
      <c r="I62" s="335"/>
      <c r="J62" s="335"/>
      <c r="K62" s="335"/>
      <c r="L62" s="335"/>
      <c r="M62" s="335"/>
    </row>
    <row r="63" spans="1:13" ht="12.75">
      <c r="A63" s="335"/>
      <c r="B63" s="335"/>
      <c r="C63" s="335"/>
      <c r="D63" s="335"/>
      <c r="E63" s="335"/>
      <c r="F63" s="335"/>
      <c r="G63" s="335"/>
      <c r="H63" s="335"/>
      <c r="I63" s="335"/>
      <c r="J63" s="335"/>
      <c r="K63" s="335"/>
      <c r="L63" s="335"/>
      <c r="M63" s="335"/>
    </row>
    <row r="64" spans="1:13" ht="12.75">
      <c r="A64" s="335"/>
      <c r="B64" s="335"/>
      <c r="C64" s="335"/>
      <c r="D64" s="335"/>
      <c r="E64" s="335"/>
      <c r="F64" s="335"/>
      <c r="G64" s="335"/>
      <c r="H64" s="335"/>
      <c r="I64" s="335"/>
      <c r="J64" s="335"/>
      <c r="K64" s="335"/>
      <c r="L64" s="335"/>
      <c r="M64" s="335"/>
    </row>
    <row r="65" spans="1:13" ht="12.75">
      <c r="A65" s="335"/>
      <c r="B65" s="335"/>
      <c r="C65" s="335"/>
      <c r="D65" s="335"/>
      <c r="E65" s="335"/>
      <c r="F65" s="335"/>
      <c r="G65" s="335"/>
      <c r="H65" s="335"/>
      <c r="I65" s="335"/>
      <c r="J65" s="335"/>
      <c r="K65" s="335"/>
      <c r="L65" s="335"/>
      <c r="M65" s="335"/>
    </row>
    <row r="66" spans="1:13" ht="12.75">
      <c r="A66" s="322"/>
      <c r="B66" s="322"/>
      <c r="C66" s="322"/>
      <c r="D66" s="322"/>
      <c r="E66" s="322"/>
      <c r="F66" s="322"/>
      <c r="G66" s="322"/>
      <c r="H66" s="322"/>
      <c r="I66" s="322"/>
      <c r="J66" s="322"/>
      <c r="K66" s="322"/>
      <c r="L66" s="322"/>
      <c r="M66" s="322"/>
    </row>
    <row r="67" spans="1:13" ht="12.75">
      <c r="A67" s="322"/>
      <c r="B67" s="322"/>
      <c r="C67" s="322"/>
      <c r="D67" s="322"/>
      <c r="E67" s="322"/>
      <c r="F67" s="322"/>
      <c r="G67" s="322"/>
      <c r="H67" s="322"/>
      <c r="I67" s="322"/>
      <c r="J67" s="322"/>
      <c r="K67" s="322"/>
      <c r="L67" s="322"/>
      <c r="M67" s="322"/>
    </row>
    <row r="68" spans="1:13" ht="12.75">
      <c r="A68" s="322"/>
      <c r="B68" s="322"/>
      <c r="C68" s="322"/>
      <c r="D68" s="322"/>
      <c r="E68" s="322"/>
      <c r="F68" s="322"/>
      <c r="G68" s="322"/>
      <c r="H68" s="322"/>
      <c r="I68" s="322"/>
      <c r="J68" s="322"/>
      <c r="K68" s="322"/>
      <c r="L68" s="322"/>
      <c r="M68" s="322"/>
    </row>
    <row r="69" spans="1:13" ht="12.75">
      <c r="A69" s="322"/>
      <c r="B69" s="322"/>
      <c r="C69" s="322"/>
      <c r="D69" s="322"/>
      <c r="E69" s="322"/>
      <c r="F69" s="322"/>
      <c r="G69" s="322"/>
      <c r="H69" s="322"/>
      <c r="I69" s="322"/>
      <c r="J69" s="322"/>
      <c r="K69" s="322"/>
      <c r="L69" s="322"/>
      <c r="M69" s="322"/>
    </row>
    <row r="70" spans="1:13" ht="12.75">
      <c r="A70" s="322"/>
      <c r="B70" s="322"/>
      <c r="C70" s="322"/>
      <c r="D70" s="322"/>
      <c r="E70" s="322"/>
      <c r="F70" s="322"/>
      <c r="G70" s="322"/>
      <c r="H70" s="322"/>
      <c r="I70" s="322"/>
      <c r="J70" s="322"/>
      <c r="K70" s="322"/>
      <c r="L70" s="322"/>
      <c r="M70" s="322"/>
    </row>
    <row r="71" spans="1:13" ht="12.75">
      <c r="A71" s="322"/>
      <c r="B71" s="322"/>
      <c r="C71" s="322"/>
      <c r="D71" s="322"/>
      <c r="E71" s="322"/>
      <c r="F71" s="322"/>
      <c r="G71" s="322"/>
      <c r="H71" s="322"/>
      <c r="I71" s="322"/>
      <c r="J71" s="322"/>
      <c r="K71" s="322"/>
      <c r="L71" s="322"/>
      <c r="M71" s="322"/>
    </row>
    <row r="72" spans="1:13" ht="12.75">
      <c r="A72" s="322"/>
      <c r="B72" s="322"/>
      <c r="C72" s="322"/>
      <c r="D72" s="322"/>
      <c r="E72" s="322"/>
      <c r="F72" s="322"/>
      <c r="G72" s="322"/>
      <c r="H72" s="322"/>
      <c r="I72" s="322"/>
      <c r="J72" s="322"/>
      <c r="K72" s="322"/>
      <c r="L72" s="322"/>
      <c r="M72" s="322"/>
    </row>
    <row r="73" spans="1:13" ht="12.75">
      <c r="A73" s="322"/>
      <c r="B73" s="322"/>
      <c r="C73" s="322"/>
      <c r="D73" s="322"/>
      <c r="E73" s="322"/>
      <c r="F73" s="322"/>
      <c r="G73" s="322"/>
      <c r="H73" s="322"/>
      <c r="I73" s="322"/>
      <c r="J73" s="322"/>
      <c r="K73" s="322"/>
      <c r="L73" s="322"/>
      <c r="M73" s="322"/>
    </row>
    <row r="74" spans="1:13" ht="12.75">
      <c r="A74" s="322"/>
      <c r="B74" s="322"/>
      <c r="C74" s="322"/>
      <c r="D74" s="322"/>
      <c r="E74" s="322"/>
      <c r="F74" s="322"/>
      <c r="G74" s="322"/>
      <c r="H74" s="322"/>
      <c r="I74" s="322"/>
      <c r="J74" s="322"/>
      <c r="K74" s="322"/>
      <c r="L74" s="322"/>
      <c r="M74" s="322"/>
    </row>
    <row r="75" spans="1:13" ht="12.75">
      <c r="A75" s="322"/>
      <c r="B75" s="322"/>
      <c r="C75" s="322"/>
      <c r="D75" s="322"/>
      <c r="E75" s="322"/>
      <c r="F75" s="322"/>
      <c r="G75" s="322"/>
      <c r="H75" s="322"/>
      <c r="I75" s="322"/>
      <c r="J75" s="322"/>
      <c r="K75" s="322"/>
      <c r="L75" s="322"/>
      <c r="M75" s="322"/>
    </row>
    <row r="76" spans="1:13" ht="12.75">
      <c r="A76" s="322"/>
      <c r="B76" s="322"/>
      <c r="C76" s="322"/>
      <c r="D76" s="322"/>
      <c r="E76" s="322"/>
      <c r="F76" s="322"/>
      <c r="G76" s="322"/>
      <c r="H76" s="322"/>
      <c r="I76" s="322"/>
      <c r="J76" s="322"/>
      <c r="K76" s="322"/>
      <c r="L76" s="322"/>
      <c r="M76" s="322"/>
    </row>
    <row r="77" spans="1:13" ht="12.75">
      <c r="A77" s="322"/>
      <c r="B77" s="322"/>
      <c r="C77" s="322"/>
      <c r="D77" s="322"/>
      <c r="E77" s="322"/>
      <c r="F77" s="322"/>
      <c r="G77" s="322"/>
      <c r="H77" s="322"/>
      <c r="I77" s="322"/>
      <c r="J77" s="322"/>
      <c r="K77" s="322"/>
      <c r="L77" s="322"/>
      <c r="M77" s="322"/>
    </row>
    <row r="78" spans="1:13" ht="12.75">
      <c r="A78" s="322"/>
      <c r="B78" s="322"/>
      <c r="C78" s="322"/>
      <c r="D78" s="322"/>
      <c r="E78" s="322"/>
      <c r="F78" s="322"/>
      <c r="G78" s="322"/>
      <c r="H78" s="322"/>
      <c r="I78" s="322"/>
      <c r="J78" s="322"/>
      <c r="K78" s="322"/>
      <c r="L78" s="322"/>
      <c r="M78" s="322"/>
    </row>
    <row r="79" spans="1:13" ht="12.75">
      <c r="A79" s="322"/>
      <c r="B79" s="322"/>
      <c r="C79" s="322"/>
      <c r="D79" s="322"/>
      <c r="E79" s="322"/>
      <c r="F79" s="322"/>
      <c r="G79" s="322"/>
      <c r="H79" s="322"/>
      <c r="I79" s="322"/>
      <c r="J79" s="322"/>
      <c r="K79" s="322"/>
      <c r="L79" s="322"/>
      <c r="M79" s="322"/>
    </row>
    <row r="80" spans="1:13" ht="12.75">
      <c r="A80" s="322"/>
      <c r="B80" s="322"/>
      <c r="C80" s="322"/>
      <c r="D80" s="322"/>
      <c r="E80" s="322"/>
      <c r="F80" s="322"/>
      <c r="G80" s="322"/>
      <c r="H80" s="322"/>
      <c r="I80" s="322"/>
      <c r="J80" s="322"/>
      <c r="K80" s="322"/>
      <c r="L80" s="322"/>
      <c r="M80" s="322"/>
    </row>
    <row r="81" spans="1:13" ht="12.75">
      <c r="A81" s="322"/>
      <c r="B81" s="322"/>
      <c r="C81" s="322"/>
      <c r="D81" s="322"/>
      <c r="E81" s="322"/>
      <c r="F81" s="322"/>
      <c r="G81" s="322"/>
      <c r="H81" s="322"/>
      <c r="I81" s="322"/>
      <c r="J81" s="322"/>
      <c r="K81" s="322"/>
      <c r="L81" s="322"/>
      <c r="M81" s="322"/>
    </row>
    <row r="82" spans="1:13" ht="12.75">
      <c r="A82" s="322"/>
      <c r="B82" s="322"/>
      <c r="C82" s="322"/>
      <c r="D82" s="322"/>
      <c r="E82" s="322"/>
      <c r="F82" s="322"/>
      <c r="G82" s="322"/>
      <c r="H82" s="322"/>
      <c r="I82" s="322"/>
      <c r="J82" s="322"/>
      <c r="K82" s="322"/>
      <c r="L82" s="322"/>
      <c r="M82" s="322"/>
    </row>
    <row r="83" spans="1:13" ht="12.75">
      <c r="A83" s="322"/>
      <c r="B83" s="322"/>
      <c r="C83" s="322"/>
      <c r="D83" s="322"/>
      <c r="E83" s="322"/>
      <c r="F83" s="322"/>
      <c r="G83" s="322"/>
      <c r="H83" s="322"/>
      <c r="I83" s="322"/>
      <c r="J83" s="322"/>
      <c r="K83" s="322"/>
      <c r="L83" s="322"/>
      <c r="M83" s="322"/>
    </row>
    <row r="84" spans="1:13" ht="12.75">
      <c r="A84" s="322"/>
      <c r="B84" s="322"/>
      <c r="C84" s="322"/>
      <c r="D84" s="322"/>
      <c r="E84" s="322"/>
      <c r="F84" s="322"/>
      <c r="G84" s="322"/>
      <c r="H84" s="322"/>
      <c r="I84" s="322"/>
      <c r="J84" s="322"/>
      <c r="K84" s="322"/>
      <c r="L84" s="322"/>
      <c r="M84" s="322"/>
    </row>
  </sheetData>
  <sheetProtection/>
  <mergeCells count="10">
    <mergeCell ref="D56:E56"/>
    <mergeCell ref="D57:E57"/>
    <mergeCell ref="D52:E52"/>
    <mergeCell ref="D53:E53"/>
    <mergeCell ref="D48:E48"/>
    <mergeCell ref="D49:E49"/>
    <mergeCell ref="D50:E50"/>
    <mergeCell ref="D51:E51"/>
    <mergeCell ref="D54:E54"/>
    <mergeCell ref="D55:E55"/>
  </mergeCells>
  <dataValidations count="1">
    <dataValidation type="list" allowBlank="1" showInputMessage="1" sqref="B10 B10:G11 B13:G15 B17:G18 B20:G22 B24:G25 B27:G29 B31:G32 B34:G36 B38:G39 B41:G43">
      <formula1>Imie</formula1>
    </dataValidation>
  </dataValidations>
  <printOptions/>
  <pageMargins left="0.3937007874015748" right="0.3937007874015748" top="0.3937007874015748" bottom="0.3937007874015748" header="0" footer="0"/>
  <pageSetup horizontalDpi="300" verticalDpi="300" orientation="landscape" paperSize="9" r:id="rId2"/>
  <drawing r:id="rId1"/>
</worksheet>
</file>

<file path=xl/worksheets/sheet22.xml><?xml version="1.0" encoding="utf-8"?>
<worksheet xmlns="http://schemas.openxmlformats.org/spreadsheetml/2006/main" xmlns:r="http://schemas.openxmlformats.org/officeDocument/2006/relationships">
  <dimension ref="A1:M89"/>
  <sheetViews>
    <sheetView showZeros="0" zoomScalePageLayoutView="0" workbookViewId="0" topLeftCell="A1">
      <selection activeCell="K11" sqref="K11"/>
    </sheetView>
  </sheetViews>
  <sheetFormatPr defaultColWidth="9.140625" defaultRowHeight="12.75"/>
  <cols>
    <col min="1" max="8" width="17.421875" style="323" customWidth="1"/>
    <col min="9" max="9" width="0.85546875" style="323" customWidth="1"/>
    <col min="10" max="16384" width="9.140625" style="323" customWidth="1"/>
  </cols>
  <sheetData>
    <row r="1" spans="1:13" ht="18" customHeight="1">
      <c r="A1" s="317" t="str">
        <f>Tytuł!C10</f>
        <v>WTK-5</v>
      </c>
      <c r="B1" s="318"/>
      <c r="C1" s="318"/>
      <c r="D1" s="20"/>
      <c r="E1" s="20" t="s">
        <v>17</v>
      </c>
      <c r="F1" s="356">
        <f>Tytuł!$C14</f>
        <v>0</v>
      </c>
      <c r="G1" s="320"/>
      <c r="H1" s="321"/>
      <c r="I1" s="322"/>
      <c r="J1" s="322"/>
      <c r="K1" s="322"/>
      <c r="L1" s="322"/>
      <c r="M1" s="322"/>
    </row>
    <row r="2" spans="1:13" ht="12.75" customHeight="1">
      <c r="A2" s="318"/>
      <c r="B2" s="318"/>
      <c r="C2" s="318"/>
      <c r="D2" s="20"/>
      <c r="E2" s="20" t="s">
        <v>4</v>
      </c>
      <c r="F2" s="319" t="str">
        <f>Tytuł!$G10</f>
        <v>Skrzaty</v>
      </c>
      <c r="G2" s="324"/>
      <c r="H2" s="322"/>
      <c r="I2" s="322"/>
      <c r="J2" s="322"/>
      <c r="K2" s="322"/>
      <c r="L2" s="322"/>
      <c r="M2" s="322"/>
    </row>
    <row r="3" spans="1:13" ht="12.75">
      <c r="A3" s="322"/>
      <c r="B3" s="322"/>
      <c r="C3" s="395"/>
      <c r="D3" s="20"/>
      <c r="E3" s="20" t="s">
        <v>5</v>
      </c>
      <c r="F3" s="319" t="str">
        <f>Tytuł!$G12</f>
        <v>Warszawa</v>
      </c>
      <c r="G3" s="324"/>
      <c r="H3" s="322"/>
      <c r="I3" s="322"/>
      <c r="J3" s="322"/>
      <c r="K3" s="322"/>
      <c r="L3" s="322"/>
      <c r="M3" s="322"/>
    </row>
    <row r="4" spans="1:13" ht="12.75" customHeight="1">
      <c r="A4" s="325" t="s">
        <v>74</v>
      </c>
      <c r="B4" s="322"/>
      <c r="C4" s="322"/>
      <c r="D4" s="20"/>
      <c r="E4" s="20" t="s">
        <v>6</v>
      </c>
      <c r="F4" s="319" t="str">
        <f>Tytuł!$G14</f>
        <v>6-8.08.2014</v>
      </c>
      <c r="G4" s="324"/>
      <c r="H4" s="322"/>
      <c r="I4" s="322"/>
      <c r="J4" s="322"/>
      <c r="K4" s="322"/>
      <c r="L4" s="322"/>
      <c r="M4" s="322"/>
    </row>
    <row r="5" spans="1:13" ht="9" customHeight="1">
      <c r="A5" s="322"/>
      <c r="B5" s="322"/>
      <c r="C5" s="322"/>
      <c r="D5" s="322"/>
      <c r="E5" s="322"/>
      <c r="F5" s="322"/>
      <c r="G5" s="322"/>
      <c r="H5" s="322"/>
      <c r="I5" s="322"/>
      <c r="J5" s="322"/>
      <c r="K5" s="322"/>
      <c r="L5" s="322"/>
      <c r="M5" s="322"/>
    </row>
    <row r="6" spans="1:13" ht="15.75" customHeight="1">
      <c r="A6" s="327" t="s">
        <v>75</v>
      </c>
      <c r="B6" s="328"/>
      <c r="C6" s="329"/>
      <c r="D6" s="328"/>
      <c r="E6" s="328"/>
      <c r="F6" s="328"/>
      <c r="G6" s="328"/>
      <c r="H6" s="330"/>
      <c r="I6" s="322"/>
      <c r="J6" s="322"/>
      <c r="K6" s="322"/>
      <c r="L6" s="322"/>
      <c r="M6" s="322"/>
    </row>
    <row r="7" spans="1:13" ht="9" customHeight="1" thickBot="1">
      <c r="A7" s="331"/>
      <c r="B7" s="332"/>
      <c r="C7" s="333"/>
      <c r="D7" s="332"/>
      <c r="E7" s="332"/>
      <c r="F7" s="332"/>
      <c r="G7" s="332"/>
      <c r="H7" s="332"/>
      <c r="I7" s="322"/>
      <c r="J7" s="322"/>
      <c r="K7" s="322"/>
      <c r="L7" s="322"/>
      <c r="M7" s="322"/>
    </row>
    <row r="8" spans="1:13" ht="15.75" customHeight="1">
      <c r="A8" s="357" t="s">
        <v>76</v>
      </c>
      <c r="B8" s="398" t="s">
        <v>77</v>
      </c>
      <c r="C8" s="365" t="s">
        <v>78</v>
      </c>
      <c r="D8" s="397" t="s">
        <v>79</v>
      </c>
      <c r="E8" s="365" t="s">
        <v>86</v>
      </c>
      <c r="F8" s="398" t="s">
        <v>87</v>
      </c>
      <c r="G8" s="398" t="s">
        <v>88</v>
      </c>
      <c r="H8" s="423" t="s">
        <v>89</v>
      </c>
      <c r="I8" s="322"/>
      <c r="J8" s="322"/>
      <c r="K8" s="322"/>
      <c r="L8" s="322"/>
      <c r="M8" s="322"/>
    </row>
    <row r="9" spans="1:13" ht="11.25" customHeight="1">
      <c r="A9" s="404" t="s">
        <v>80</v>
      </c>
      <c r="B9" s="402" t="s">
        <v>80</v>
      </c>
      <c r="C9" s="401" t="s">
        <v>80</v>
      </c>
      <c r="D9" s="402" t="s">
        <v>80</v>
      </c>
      <c r="E9" s="401" t="s">
        <v>80</v>
      </c>
      <c r="F9" s="402" t="s">
        <v>80</v>
      </c>
      <c r="G9" s="402" t="s">
        <v>80</v>
      </c>
      <c r="H9" s="400" t="s">
        <v>80</v>
      </c>
      <c r="I9" s="322"/>
      <c r="J9" s="322"/>
      <c r="K9" s="322"/>
      <c r="L9" s="322"/>
      <c r="M9" s="322"/>
    </row>
    <row r="10" spans="1:13" ht="11.25" customHeight="1">
      <c r="A10" s="406"/>
      <c r="B10" s="385"/>
      <c r="C10" s="335"/>
      <c r="D10" s="385"/>
      <c r="E10" s="335"/>
      <c r="F10" s="385"/>
      <c r="G10" s="385"/>
      <c r="H10" s="336"/>
      <c r="I10" s="322"/>
      <c r="J10" s="322"/>
      <c r="K10" s="322"/>
      <c r="L10" s="322"/>
      <c r="M10" s="322"/>
    </row>
    <row r="11" spans="1:13" ht="11.25" customHeight="1">
      <c r="A11" s="406"/>
      <c r="B11" s="385"/>
      <c r="C11" s="335"/>
      <c r="D11" s="385"/>
      <c r="E11" s="335"/>
      <c r="F11" s="385"/>
      <c r="G11" s="385"/>
      <c r="H11" s="336"/>
      <c r="I11" s="322"/>
      <c r="J11" s="322"/>
      <c r="K11" s="322"/>
      <c r="L11" s="322"/>
      <c r="M11" s="322"/>
    </row>
    <row r="12" spans="1:13" ht="11.25" customHeight="1">
      <c r="A12" s="359" t="s">
        <v>81</v>
      </c>
      <c r="B12" s="378" t="s">
        <v>81</v>
      </c>
      <c r="C12" s="408" t="s">
        <v>81</v>
      </c>
      <c r="D12" s="378" t="s">
        <v>81</v>
      </c>
      <c r="E12" s="408" t="s">
        <v>81</v>
      </c>
      <c r="F12" s="378" t="s">
        <v>81</v>
      </c>
      <c r="G12" s="378" t="s">
        <v>81</v>
      </c>
      <c r="H12" s="407" t="s">
        <v>81</v>
      </c>
      <c r="I12" s="322"/>
      <c r="J12" s="322"/>
      <c r="K12" s="322"/>
      <c r="L12" s="322"/>
      <c r="M12" s="322"/>
    </row>
    <row r="13" spans="1:13" ht="11.25" customHeight="1">
      <c r="A13" s="406"/>
      <c r="B13" s="385"/>
      <c r="C13" s="335"/>
      <c r="D13" s="385"/>
      <c r="E13" s="335"/>
      <c r="F13" s="385"/>
      <c r="G13" s="385"/>
      <c r="H13" s="336"/>
      <c r="I13" s="322"/>
      <c r="J13" s="322"/>
      <c r="K13" s="322"/>
      <c r="L13" s="322"/>
      <c r="M13" s="322"/>
    </row>
    <row r="14" spans="1:13" ht="11.25" customHeight="1">
      <c r="A14" s="406"/>
      <c r="B14" s="385"/>
      <c r="C14" s="335"/>
      <c r="D14" s="385"/>
      <c r="E14" s="335"/>
      <c r="F14" s="385"/>
      <c r="G14" s="385"/>
      <c r="H14" s="336"/>
      <c r="I14" s="322"/>
      <c r="J14" s="322"/>
      <c r="K14" s="322"/>
      <c r="L14" s="322"/>
      <c r="M14" s="322"/>
    </row>
    <row r="15" spans="1:13" ht="11.25" customHeight="1">
      <c r="A15" s="424"/>
      <c r="B15" s="386"/>
      <c r="C15" s="382"/>
      <c r="D15" s="386"/>
      <c r="E15" s="382"/>
      <c r="F15" s="386"/>
      <c r="G15" s="386"/>
      <c r="H15" s="387"/>
      <c r="I15" s="322"/>
      <c r="J15" s="322"/>
      <c r="K15" s="322"/>
      <c r="L15" s="322"/>
      <c r="M15" s="322"/>
    </row>
    <row r="16" spans="1:13" ht="11.25" customHeight="1">
      <c r="A16" s="404" t="s">
        <v>82</v>
      </c>
      <c r="B16" s="402" t="s">
        <v>82</v>
      </c>
      <c r="C16" s="402" t="s">
        <v>82</v>
      </c>
      <c r="D16" s="402" t="s">
        <v>82</v>
      </c>
      <c r="E16" s="402" t="s">
        <v>82</v>
      </c>
      <c r="F16" s="402" t="s">
        <v>82</v>
      </c>
      <c r="G16" s="402" t="s">
        <v>82</v>
      </c>
      <c r="H16" s="400" t="s">
        <v>82</v>
      </c>
      <c r="I16" s="322"/>
      <c r="J16" s="322"/>
      <c r="K16" s="322"/>
      <c r="L16" s="322"/>
      <c r="M16" s="322"/>
    </row>
    <row r="17" spans="1:13" ht="11.25" customHeight="1">
      <c r="A17" s="406"/>
      <c r="B17" s="385"/>
      <c r="C17" s="335"/>
      <c r="D17" s="385"/>
      <c r="E17" s="335"/>
      <c r="F17" s="385"/>
      <c r="G17" s="385"/>
      <c r="H17" s="336"/>
      <c r="I17" s="322"/>
      <c r="J17" s="322"/>
      <c r="K17" s="322"/>
      <c r="L17" s="322"/>
      <c r="M17" s="322"/>
    </row>
    <row r="18" spans="1:13" ht="11.25" customHeight="1">
      <c r="A18" s="406"/>
      <c r="B18" s="385"/>
      <c r="C18" s="335"/>
      <c r="D18" s="385"/>
      <c r="E18" s="335"/>
      <c r="F18" s="385"/>
      <c r="G18" s="385"/>
      <c r="H18" s="336"/>
      <c r="I18" s="322"/>
      <c r="J18" s="322"/>
      <c r="K18" s="322"/>
      <c r="L18" s="322"/>
      <c r="M18" s="322"/>
    </row>
    <row r="19" spans="1:13" ht="11.25" customHeight="1">
      <c r="A19" s="359" t="s">
        <v>81</v>
      </c>
      <c r="B19" s="378" t="s">
        <v>81</v>
      </c>
      <c r="C19" s="408" t="s">
        <v>81</v>
      </c>
      <c r="D19" s="378" t="s">
        <v>81</v>
      </c>
      <c r="E19" s="408" t="s">
        <v>81</v>
      </c>
      <c r="F19" s="378" t="s">
        <v>81</v>
      </c>
      <c r="G19" s="378" t="s">
        <v>81</v>
      </c>
      <c r="H19" s="407" t="s">
        <v>81</v>
      </c>
      <c r="I19" s="322"/>
      <c r="J19" s="322"/>
      <c r="K19" s="322"/>
      <c r="L19" s="322"/>
      <c r="M19" s="322"/>
    </row>
    <row r="20" spans="1:13" ht="11.25" customHeight="1">
      <c r="A20" s="406"/>
      <c r="B20" s="385"/>
      <c r="C20" s="335"/>
      <c r="D20" s="385"/>
      <c r="E20" s="335"/>
      <c r="F20" s="385"/>
      <c r="G20" s="385"/>
      <c r="H20" s="336"/>
      <c r="I20" s="322"/>
      <c r="J20" s="322"/>
      <c r="K20" s="322"/>
      <c r="L20" s="322"/>
      <c r="M20" s="322"/>
    </row>
    <row r="21" spans="1:13" ht="11.25" customHeight="1">
      <c r="A21" s="406"/>
      <c r="B21" s="385"/>
      <c r="C21" s="335"/>
      <c r="D21" s="385"/>
      <c r="E21" s="335"/>
      <c r="F21" s="385"/>
      <c r="G21" s="385"/>
      <c r="H21" s="336"/>
      <c r="I21" s="322"/>
      <c r="J21" s="322"/>
      <c r="K21" s="322"/>
      <c r="L21" s="322"/>
      <c r="M21" s="322"/>
    </row>
    <row r="22" spans="1:13" ht="11.25" customHeight="1">
      <c r="A22" s="424"/>
      <c r="B22" s="386"/>
      <c r="C22" s="382"/>
      <c r="D22" s="386"/>
      <c r="E22" s="382"/>
      <c r="F22" s="386"/>
      <c r="G22" s="386"/>
      <c r="H22" s="387"/>
      <c r="I22" s="322"/>
      <c r="J22" s="322"/>
      <c r="K22" s="322"/>
      <c r="L22" s="322"/>
      <c r="M22" s="322"/>
    </row>
    <row r="23" spans="1:13" ht="11.25" customHeight="1">
      <c r="A23" s="404" t="s">
        <v>82</v>
      </c>
      <c r="B23" s="402" t="s">
        <v>82</v>
      </c>
      <c r="C23" s="402" t="s">
        <v>82</v>
      </c>
      <c r="D23" s="402" t="s">
        <v>82</v>
      </c>
      <c r="E23" s="402" t="s">
        <v>82</v>
      </c>
      <c r="F23" s="402" t="s">
        <v>82</v>
      </c>
      <c r="G23" s="402" t="s">
        <v>82</v>
      </c>
      <c r="H23" s="400" t="s">
        <v>82</v>
      </c>
      <c r="I23" s="322"/>
      <c r="J23" s="322"/>
      <c r="K23" s="322"/>
      <c r="L23" s="322"/>
      <c r="M23" s="322"/>
    </row>
    <row r="24" spans="1:13" ht="11.25" customHeight="1">
      <c r="A24" s="406"/>
      <c r="B24" s="385"/>
      <c r="C24" s="335"/>
      <c r="D24" s="385"/>
      <c r="E24" s="335"/>
      <c r="F24" s="385"/>
      <c r="G24" s="385"/>
      <c r="H24" s="336"/>
      <c r="I24" s="322"/>
      <c r="J24" s="322"/>
      <c r="K24" s="322"/>
      <c r="L24" s="322"/>
      <c r="M24" s="322"/>
    </row>
    <row r="25" spans="1:13" ht="11.25" customHeight="1">
      <c r="A25" s="406"/>
      <c r="B25" s="385"/>
      <c r="C25" s="335"/>
      <c r="D25" s="385"/>
      <c r="E25" s="335"/>
      <c r="F25" s="385"/>
      <c r="G25" s="385"/>
      <c r="H25" s="336"/>
      <c r="I25" s="322"/>
      <c r="J25" s="322"/>
      <c r="K25" s="322"/>
      <c r="L25" s="322"/>
      <c r="M25" s="322"/>
    </row>
    <row r="26" spans="1:13" ht="11.25" customHeight="1">
      <c r="A26" s="359" t="s">
        <v>81</v>
      </c>
      <c r="B26" s="378" t="s">
        <v>81</v>
      </c>
      <c r="C26" s="408" t="s">
        <v>81</v>
      </c>
      <c r="D26" s="378" t="s">
        <v>81</v>
      </c>
      <c r="E26" s="408" t="s">
        <v>81</v>
      </c>
      <c r="F26" s="378" t="s">
        <v>81</v>
      </c>
      <c r="G26" s="378" t="s">
        <v>81</v>
      </c>
      <c r="H26" s="407" t="s">
        <v>81</v>
      </c>
      <c r="I26" s="322"/>
      <c r="J26" s="322"/>
      <c r="K26" s="322"/>
      <c r="L26" s="322"/>
      <c r="M26" s="322"/>
    </row>
    <row r="27" spans="1:13" ht="11.25" customHeight="1">
      <c r="A27" s="406"/>
      <c r="B27" s="385"/>
      <c r="C27" s="335"/>
      <c r="D27" s="385"/>
      <c r="E27" s="335"/>
      <c r="F27" s="385"/>
      <c r="G27" s="385"/>
      <c r="H27" s="336"/>
      <c r="I27" s="322"/>
      <c r="J27" s="322"/>
      <c r="K27" s="322"/>
      <c r="L27" s="322"/>
      <c r="M27" s="322"/>
    </row>
    <row r="28" spans="1:13" ht="11.25" customHeight="1">
      <c r="A28" s="406"/>
      <c r="B28" s="385"/>
      <c r="C28" s="335"/>
      <c r="D28" s="385"/>
      <c r="E28" s="335"/>
      <c r="F28" s="385"/>
      <c r="G28" s="385"/>
      <c r="H28" s="336"/>
      <c r="I28" s="322"/>
      <c r="J28" s="322"/>
      <c r="K28" s="322"/>
      <c r="L28" s="322"/>
      <c r="M28" s="322"/>
    </row>
    <row r="29" spans="1:13" ht="11.25" customHeight="1">
      <c r="A29" s="406"/>
      <c r="B29" s="385"/>
      <c r="C29" s="335"/>
      <c r="D29" s="385"/>
      <c r="E29" s="335"/>
      <c r="F29" s="385"/>
      <c r="G29" s="385"/>
      <c r="H29" s="336"/>
      <c r="I29" s="322"/>
      <c r="J29" s="322"/>
      <c r="K29" s="322"/>
      <c r="L29" s="322"/>
      <c r="M29" s="322"/>
    </row>
    <row r="30" spans="1:13" ht="11.25" customHeight="1">
      <c r="A30" s="425" t="s">
        <v>82</v>
      </c>
      <c r="B30" s="411" t="s">
        <v>82</v>
      </c>
      <c r="C30" s="411" t="s">
        <v>82</v>
      </c>
      <c r="D30" s="411" t="s">
        <v>82</v>
      </c>
      <c r="E30" s="411" t="s">
        <v>82</v>
      </c>
      <c r="F30" s="411" t="s">
        <v>82</v>
      </c>
      <c r="G30" s="411" t="s">
        <v>82</v>
      </c>
      <c r="H30" s="426" t="s">
        <v>82</v>
      </c>
      <c r="I30" s="322"/>
      <c r="J30" s="322"/>
      <c r="K30" s="322"/>
      <c r="L30" s="322"/>
      <c r="M30" s="322"/>
    </row>
    <row r="31" spans="1:13" ht="11.25" customHeight="1">
      <c r="A31" s="406"/>
      <c r="B31" s="385"/>
      <c r="C31" s="335"/>
      <c r="D31" s="385"/>
      <c r="E31" s="335"/>
      <c r="F31" s="385"/>
      <c r="G31" s="385"/>
      <c r="H31" s="336"/>
      <c r="I31" s="322"/>
      <c r="J31" s="322"/>
      <c r="K31" s="322"/>
      <c r="L31" s="322"/>
      <c r="M31" s="322"/>
    </row>
    <row r="32" spans="1:13" ht="11.25" customHeight="1">
      <c r="A32" s="406"/>
      <c r="B32" s="385"/>
      <c r="C32" s="335"/>
      <c r="D32" s="385"/>
      <c r="E32" s="335"/>
      <c r="F32" s="385"/>
      <c r="G32" s="385"/>
      <c r="H32" s="336"/>
      <c r="I32" s="322"/>
      <c r="J32" s="322"/>
      <c r="K32" s="322"/>
      <c r="L32" s="322"/>
      <c r="M32" s="322"/>
    </row>
    <row r="33" spans="1:13" ht="11.25" customHeight="1">
      <c r="A33" s="359" t="s">
        <v>81</v>
      </c>
      <c r="B33" s="378" t="s">
        <v>81</v>
      </c>
      <c r="C33" s="408" t="s">
        <v>81</v>
      </c>
      <c r="D33" s="378" t="s">
        <v>81</v>
      </c>
      <c r="E33" s="408" t="s">
        <v>81</v>
      </c>
      <c r="F33" s="378" t="s">
        <v>81</v>
      </c>
      <c r="G33" s="378" t="s">
        <v>81</v>
      </c>
      <c r="H33" s="407" t="s">
        <v>81</v>
      </c>
      <c r="I33" s="322"/>
      <c r="J33" s="322"/>
      <c r="K33" s="322"/>
      <c r="L33" s="322"/>
      <c r="M33" s="322"/>
    </row>
    <row r="34" spans="1:13" ht="11.25" customHeight="1">
      <c r="A34" s="406"/>
      <c r="B34" s="385"/>
      <c r="C34" s="335"/>
      <c r="D34" s="385"/>
      <c r="E34" s="335"/>
      <c r="F34" s="385"/>
      <c r="G34" s="385"/>
      <c r="H34" s="336"/>
      <c r="I34" s="322"/>
      <c r="J34" s="322"/>
      <c r="K34" s="322"/>
      <c r="L34" s="322"/>
      <c r="M34" s="322"/>
    </row>
    <row r="35" spans="1:13" ht="11.25" customHeight="1">
      <c r="A35" s="406"/>
      <c r="B35" s="385"/>
      <c r="C35" s="335"/>
      <c r="D35" s="385"/>
      <c r="E35" s="335"/>
      <c r="F35" s="385"/>
      <c r="G35" s="385"/>
      <c r="H35" s="336"/>
      <c r="I35" s="322"/>
      <c r="J35" s="322"/>
      <c r="K35" s="322"/>
      <c r="L35" s="322"/>
      <c r="M35" s="322"/>
    </row>
    <row r="36" spans="1:13" ht="11.25" customHeight="1">
      <c r="A36" s="424"/>
      <c r="B36" s="386"/>
      <c r="C36" s="382"/>
      <c r="D36" s="386"/>
      <c r="E36" s="382"/>
      <c r="F36" s="386"/>
      <c r="G36" s="386"/>
      <c r="H36" s="387"/>
      <c r="I36" s="322"/>
      <c r="J36" s="322"/>
      <c r="K36" s="322"/>
      <c r="L36" s="322"/>
      <c r="M36" s="322"/>
    </row>
    <row r="37" spans="1:13" ht="11.25" customHeight="1">
      <c r="A37" s="404" t="s">
        <v>82</v>
      </c>
      <c r="B37" s="402" t="s">
        <v>82</v>
      </c>
      <c r="C37" s="402" t="s">
        <v>82</v>
      </c>
      <c r="D37" s="402" t="s">
        <v>82</v>
      </c>
      <c r="E37" s="402" t="s">
        <v>82</v>
      </c>
      <c r="F37" s="402" t="s">
        <v>82</v>
      </c>
      <c r="G37" s="402" t="s">
        <v>82</v>
      </c>
      <c r="H37" s="400" t="s">
        <v>82</v>
      </c>
      <c r="I37" s="322"/>
      <c r="J37" s="322"/>
      <c r="K37" s="322"/>
      <c r="L37" s="322"/>
      <c r="M37" s="322"/>
    </row>
    <row r="38" spans="1:13" ht="11.25" customHeight="1">
      <c r="A38" s="406"/>
      <c r="B38" s="385"/>
      <c r="C38" s="335"/>
      <c r="D38" s="385"/>
      <c r="E38" s="335"/>
      <c r="F38" s="385"/>
      <c r="G38" s="385"/>
      <c r="H38" s="336"/>
      <c r="I38" s="322"/>
      <c r="J38" s="322"/>
      <c r="K38" s="322"/>
      <c r="L38" s="322"/>
      <c r="M38" s="322"/>
    </row>
    <row r="39" spans="1:13" ht="11.25" customHeight="1">
      <c r="A39" s="406"/>
      <c r="B39" s="385"/>
      <c r="C39" s="335"/>
      <c r="D39" s="385"/>
      <c r="E39" s="335"/>
      <c r="F39" s="385"/>
      <c r="G39" s="385"/>
      <c r="H39" s="336"/>
      <c r="I39" s="322"/>
      <c r="J39" s="322"/>
      <c r="K39" s="322"/>
      <c r="L39" s="322"/>
      <c r="M39" s="322"/>
    </row>
    <row r="40" spans="1:13" ht="11.25" customHeight="1">
      <c r="A40" s="359" t="s">
        <v>81</v>
      </c>
      <c r="B40" s="378" t="s">
        <v>81</v>
      </c>
      <c r="C40" s="408" t="s">
        <v>81</v>
      </c>
      <c r="D40" s="378" t="s">
        <v>81</v>
      </c>
      <c r="E40" s="408" t="s">
        <v>81</v>
      </c>
      <c r="F40" s="378" t="s">
        <v>81</v>
      </c>
      <c r="G40" s="378" t="s">
        <v>81</v>
      </c>
      <c r="H40" s="407" t="s">
        <v>81</v>
      </c>
      <c r="I40" s="322"/>
      <c r="J40" s="322"/>
      <c r="K40" s="322"/>
      <c r="L40" s="322"/>
      <c r="M40" s="322"/>
    </row>
    <row r="41" spans="1:13" ht="11.25" customHeight="1">
      <c r="A41" s="406"/>
      <c r="B41" s="385"/>
      <c r="C41" s="335"/>
      <c r="D41" s="385"/>
      <c r="E41" s="335"/>
      <c r="F41" s="385"/>
      <c r="G41" s="385"/>
      <c r="H41" s="336"/>
      <c r="I41" s="322"/>
      <c r="J41" s="322"/>
      <c r="K41" s="322"/>
      <c r="L41" s="322"/>
      <c r="M41" s="322"/>
    </row>
    <row r="42" spans="1:13" ht="11.25" customHeight="1">
      <c r="A42" s="406"/>
      <c r="B42" s="385"/>
      <c r="C42" s="335"/>
      <c r="D42" s="385"/>
      <c r="E42" s="335"/>
      <c r="F42" s="385"/>
      <c r="G42" s="385"/>
      <c r="H42" s="336"/>
      <c r="I42" s="322"/>
      <c r="J42" s="322"/>
      <c r="K42" s="322"/>
      <c r="L42" s="322"/>
      <c r="M42" s="322"/>
    </row>
    <row r="43" spans="1:13" ht="11.25" customHeight="1" thickBot="1">
      <c r="A43" s="427"/>
      <c r="B43" s="391"/>
      <c r="C43" s="413"/>
      <c r="D43" s="391"/>
      <c r="E43" s="413"/>
      <c r="F43" s="391"/>
      <c r="G43" s="391"/>
      <c r="H43" s="392"/>
      <c r="I43" s="322"/>
      <c r="J43" s="322"/>
      <c r="K43" s="322"/>
      <c r="L43" s="322"/>
      <c r="M43" s="322"/>
    </row>
    <row r="44" spans="1:13" ht="11.25" customHeight="1">
      <c r="A44" s="322"/>
      <c r="B44" s="322"/>
      <c r="C44" s="322"/>
      <c r="D44" s="322"/>
      <c r="E44" s="322"/>
      <c r="F44" s="322"/>
      <c r="G44" s="322"/>
      <c r="H44" s="322"/>
      <c r="I44" s="322"/>
      <c r="J44" s="322"/>
      <c r="K44" s="322"/>
      <c r="L44" s="322"/>
      <c r="M44" s="322"/>
    </row>
    <row r="45" spans="1:13" ht="13.5" customHeight="1">
      <c r="A45" s="393" t="s">
        <v>83</v>
      </c>
      <c r="B45" s="417"/>
      <c r="C45" s="417"/>
      <c r="D45" s="417"/>
      <c r="E45" s="417"/>
      <c r="F45" s="417"/>
      <c r="G45" s="417"/>
      <c r="H45" s="348"/>
      <c r="I45" s="322"/>
      <c r="J45" s="322"/>
      <c r="K45" s="322"/>
      <c r="L45" s="322"/>
      <c r="M45" s="322"/>
    </row>
    <row r="46" spans="1:13" ht="9.75" customHeight="1">
      <c r="A46" s="322"/>
      <c r="B46" s="322"/>
      <c r="C46" s="322"/>
      <c r="D46" s="322"/>
      <c r="E46" s="322"/>
      <c r="F46" s="322"/>
      <c r="G46" s="322"/>
      <c r="H46" s="322"/>
      <c r="I46" s="322"/>
      <c r="J46" s="322"/>
      <c r="K46" s="322"/>
      <c r="L46" s="322"/>
      <c r="M46" s="322"/>
    </row>
    <row r="47" spans="1:13" ht="12" customHeight="1">
      <c r="A47" s="349" t="s">
        <v>84</v>
      </c>
      <c r="B47" s="349"/>
      <c r="C47" s="350"/>
      <c r="D47" s="322"/>
      <c r="E47" s="322"/>
      <c r="F47" s="322"/>
      <c r="G47" s="322"/>
      <c r="H47" s="349" t="s">
        <v>85</v>
      </c>
      <c r="I47" s="322"/>
      <c r="J47" s="322"/>
      <c r="K47" s="322"/>
      <c r="L47" s="322"/>
      <c r="M47" s="322"/>
    </row>
    <row r="48" spans="1:13" ht="12.75">
      <c r="A48" s="335"/>
      <c r="B48" s="335"/>
      <c r="C48" s="335"/>
      <c r="D48" s="525"/>
      <c r="E48" s="525"/>
      <c r="F48" s="335"/>
      <c r="G48" s="335"/>
      <c r="H48" s="335"/>
      <c r="I48" s="335"/>
      <c r="J48" s="335"/>
      <c r="K48" s="335"/>
      <c r="L48" s="335"/>
      <c r="M48" s="335"/>
    </row>
    <row r="49" spans="1:13" ht="12.75">
      <c r="A49" s="335"/>
      <c r="B49" s="335"/>
      <c r="C49" s="335"/>
      <c r="D49" s="525"/>
      <c r="E49" s="525"/>
      <c r="F49" s="335"/>
      <c r="G49" s="335"/>
      <c r="H49" s="335"/>
      <c r="I49" s="335"/>
      <c r="J49" s="335"/>
      <c r="K49" s="335"/>
      <c r="L49" s="335"/>
      <c r="M49" s="335"/>
    </row>
    <row r="50" spans="1:13" ht="12.75">
      <c r="A50" s="335"/>
      <c r="B50" s="335"/>
      <c r="C50" s="335"/>
      <c r="D50" s="525"/>
      <c r="E50" s="525"/>
      <c r="F50" s="335"/>
      <c r="G50" s="335"/>
      <c r="H50" s="335"/>
      <c r="I50" s="335"/>
      <c r="J50" s="335"/>
      <c r="K50" s="335"/>
      <c r="L50" s="335"/>
      <c r="M50" s="335"/>
    </row>
    <row r="51" spans="1:13" ht="12.75">
      <c r="A51" s="335"/>
      <c r="B51" s="401"/>
      <c r="C51" s="401"/>
      <c r="D51" s="526"/>
      <c r="E51" s="525"/>
      <c r="F51" s="401"/>
      <c r="G51" s="335"/>
      <c r="H51" s="335"/>
      <c r="I51" s="335"/>
      <c r="J51" s="335"/>
      <c r="K51" s="335"/>
      <c r="L51" s="335"/>
      <c r="M51" s="335"/>
    </row>
    <row r="52" spans="1:13" ht="12.75">
      <c r="A52" s="335"/>
      <c r="B52" s="335"/>
      <c r="C52" s="335"/>
      <c r="D52" s="525"/>
      <c r="E52" s="525"/>
      <c r="F52" s="335"/>
      <c r="G52" s="335"/>
      <c r="H52" s="335"/>
      <c r="I52" s="335"/>
      <c r="J52" s="335"/>
      <c r="K52" s="335"/>
      <c r="L52" s="335"/>
      <c r="M52" s="335"/>
    </row>
    <row r="53" spans="1:13" ht="12.75">
      <c r="A53" s="335"/>
      <c r="B53" s="335"/>
      <c r="C53" s="335"/>
      <c r="D53" s="525"/>
      <c r="E53" s="525"/>
      <c r="F53" s="335"/>
      <c r="G53" s="335"/>
      <c r="H53" s="335"/>
      <c r="I53" s="335"/>
      <c r="J53" s="335"/>
      <c r="K53" s="335"/>
      <c r="L53" s="335"/>
      <c r="M53" s="335"/>
    </row>
    <row r="54" spans="1:13" ht="12.75">
      <c r="A54" s="335"/>
      <c r="B54" s="408"/>
      <c r="C54" s="408"/>
      <c r="D54" s="527"/>
      <c r="E54" s="525"/>
      <c r="F54" s="408"/>
      <c r="G54" s="335"/>
      <c r="H54" s="335"/>
      <c r="I54" s="335"/>
      <c r="J54" s="335"/>
      <c r="K54" s="335"/>
      <c r="L54" s="335"/>
      <c r="M54" s="335"/>
    </row>
    <row r="55" spans="1:13" ht="12.75">
      <c r="A55" s="335"/>
      <c r="B55" s="335"/>
      <c r="C55" s="335"/>
      <c r="D55" s="525"/>
      <c r="E55" s="525"/>
      <c r="F55" s="335"/>
      <c r="G55" s="335"/>
      <c r="H55" s="335"/>
      <c r="I55" s="335"/>
      <c r="J55" s="335"/>
      <c r="K55" s="335"/>
      <c r="L55" s="335"/>
      <c r="M55" s="335"/>
    </row>
    <row r="56" spans="1:13" ht="12.75">
      <c r="A56" s="335"/>
      <c r="B56" s="335"/>
      <c r="C56" s="335"/>
      <c r="D56" s="525"/>
      <c r="E56" s="525"/>
      <c r="F56" s="335"/>
      <c r="G56" s="335"/>
      <c r="H56" s="335"/>
      <c r="I56" s="335"/>
      <c r="J56" s="335"/>
      <c r="K56" s="335"/>
      <c r="L56" s="335"/>
      <c r="M56" s="335"/>
    </row>
    <row r="57" spans="1:13" ht="12.75">
      <c r="A57" s="335"/>
      <c r="B57" s="335"/>
      <c r="C57" s="335"/>
      <c r="D57" s="525"/>
      <c r="E57" s="525"/>
      <c r="F57" s="335"/>
      <c r="G57" s="335"/>
      <c r="H57" s="335"/>
      <c r="I57" s="335"/>
      <c r="J57" s="335"/>
      <c r="K57" s="335"/>
      <c r="L57" s="335"/>
      <c r="M57" s="335"/>
    </row>
    <row r="58" spans="1:13" ht="7.5" customHeight="1">
      <c r="A58" s="335"/>
      <c r="B58" s="335"/>
      <c r="C58" s="335"/>
      <c r="D58" s="335"/>
      <c r="E58" s="335"/>
      <c r="F58" s="335"/>
      <c r="G58" s="335"/>
      <c r="H58" s="335"/>
      <c r="I58" s="335"/>
      <c r="J58" s="335"/>
      <c r="K58" s="335"/>
      <c r="L58" s="335"/>
      <c r="M58" s="335"/>
    </row>
    <row r="59" spans="1:13" ht="15">
      <c r="A59" s="415"/>
      <c r="B59" s="421"/>
      <c r="C59" s="421"/>
      <c r="D59" s="421"/>
      <c r="E59" s="421"/>
      <c r="F59" s="422"/>
      <c r="G59" s="422"/>
      <c r="H59" s="335"/>
      <c r="I59" s="335"/>
      <c r="J59" s="335"/>
      <c r="K59" s="335"/>
      <c r="L59" s="335"/>
      <c r="M59" s="335"/>
    </row>
    <row r="60" spans="1:13" ht="12.75">
      <c r="A60" s="335"/>
      <c r="B60" s="335"/>
      <c r="C60" s="335"/>
      <c r="D60" s="335"/>
      <c r="E60" s="335"/>
      <c r="F60" s="335"/>
      <c r="G60" s="335"/>
      <c r="H60" s="335"/>
      <c r="I60" s="335"/>
      <c r="J60" s="335"/>
      <c r="K60" s="335"/>
      <c r="L60" s="335"/>
      <c r="M60" s="335"/>
    </row>
    <row r="61" spans="1:13" ht="12.75">
      <c r="A61" s="335"/>
      <c r="B61" s="419"/>
      <c r="C61" s="335"/>
      <c r="D61" s="335"/>
      <c r="E61" s="335"/>
      <c r="F61" s="419"/>
      <c r="G61" s="335"/>
      <c r="H61" s="335"/>
      <c r="I61" s="335"/>
      <c r="J61" s="335"/>
      <c r="K61" s="335"/>
      <c r="L61" s="335"/>
      <c r="M61" s="335"/>
    </row>
    <row r="62" spans="1:13" ht="12.75">
      <c r="A62" s="335"/>
      <c r="B62" s="335"/>
      <c r="C62" s="335"/>
      <c r="D62" s="335"/>
      <c r="E62" s="335"/>
      <c r="F62" s="335"/>
      <c r="G62" s="335"/>
      <c r="H62" s="335"/>
      <c r="I62" s="335"/>
      <c r="J62" s="335"/>
      <c r="K62" s="335"/>
      <c r="L62" s="335"/>
      <c r="M62" s="335"/>
    </row>
    <row r="63" spans="1:13" ht="12.75">
      <c r="A63" s="335"/>
      <c r="B63" s="335"/>
      <c r="C63" s="335"/>
      <c r="D63" s="335"/>
      <c r="E63" s="335"/>
      <c r="F63" s="335"/>
      <c r="G63" s="335"/>
      <c r="H63" s="335"/>
      <c r="I63" s="335"/>
      <c r="J63" s="335"/>
      <c r="K63" s="335"/>
      <c r="L63" s="335"/>
      <c r="M63" s="335"/>
    </row>
    <row r="64" spans="1:13" ht="12.75">
      <c r="A64" s="335"/>
      <c r="B64" s="335"/>
      <c r="C64" s="335"/>
      <c r="D64" s="335"/>
      <c r="E64" s="335"/>
      <c r="F64" s="335"/>
      <c r="G64" s="335"/>
      <c r="H64" s="335"/>
      <c r="I64" s="335"/>
      <c r="J64" s="335"/>
      <c r="K64" s="335"/>
      <c r="L64" s="335"/>
      <c r="M64" s="335"/>
    </row>
    <row r="65" spans="1:13" ht="12.75">
      <c r="A65" s="335"/>
      <c r="B65" s="335"/>
      <c r="C65" s="335"/>
      <c r="D65" s="335"/>
      <c r="E65" s="335"/>
      <c r="F65" s="335"/>
      <c r="G65" s="335"/>
      <c r="H65" s="335"/>
      <c r="I65" s="335"/>
      <c r="J65" s="335"/>
      <c r="K65" s="335"/>
      <c r="L65" s="335"/>
      <c r="M65" s="335"/>
    </row>
    <row r="66" spans="1:13" ht="12.75">
      <c r="A66" s="322"/>
      <c r="B66" s="322"/>
      <c r="C66" s="322"/>
      <c r="D66" s="322"/>
      <c r="E66" s="322"/>
      <c r="F66" s="322"/>
      <c r="G66" s="322"/>
      <c r="H66" s="322"/>
      <c r="I66" s="322"/>
      <c r="J66" s="322"/>
      <c r="K66" s="322"/>
      <c r="L66" s="322"/>
      <c r="M66" s="322"/>
    </row>
    <row r="67" spans="1:13" ht="12.75">
      <c r="A67" s="322"/>
      <c r="B67" s="322"/>
      <c r="C67" s="322"/>
      <c r="D67" s="322"/>
      <c r="E67" s="322"/>
      <c r="F67" s="322"/>
      <c r="G67" s="322"/>
      <c r="H67" s="322"/>
      <c r="I67" s="322"/>
      <c r="J67" s="322"/>
      <c r="K67" s="322"/>
      <c r="L67" s="322"/>
      <c r="M67" s="322"/>
    </row>
    <row r="68" spans="1:13" ht="12.75">
      <c r="A68" s="322"/>
      <c r="B68" s="322"/>
      <c r="C68" s="322"/>
      <c r="D68" s="322"/>
      <c r="E68" s="322"/>
      <c r="F68" s="322"/>
      <c r="G68" s="322"/>
      <c r="H68" s="322"/>
      <c r="I68" s="322"/>
      <c r="J68" s="322"/>
      <c r="K68" s="322"/>
      <c r="L68" s="322"/>
      <c r="M68" s="322"/>
    </row>
    <row r="69" spans="1:13" ht="12.75">
      <c r="A69" s="322"/>
      <c r="B69" s="322"/>
      <c r="C69" s="322"/>
      <c r="D69" s="322"/>
      <c r="E69" s="322"/>
      <c r="F69" s="322"/>
      <c r="G69" s="322"/>
      <c r="H69" s="322"/>
      <c r="I69" s="322"/>
      <c r="J69" s="322"/>
      <c r="K69" s="322"/>
      <c r="L69" s="322"/>
      <c r="M69" s="322"/>
    </row>
    <row r="70" spans="1:13" ht="12.75">
      <c r="A70" s="322"/>
      <c r="B70" s="322"/>
      <c r="C70" s="322"/>
      <c r="D70" s="322"/>
      <c r="E70" s="322"/>
      <c r="F70" s="322"/>
      <c r="G70" s="322"/>
      <c r="H70" s="322"/>
      <c r="I70" s="322"/>
      <c r="J70" s="322"/>
      <c r="K70" s="322"/>
      <c r="L70" s="322"/>
      <c r="M70" s="322"/>
    </row>
    <row r="71" spans="1:13" ht="12.75">
      <c r="A71" s="322"/>
      <c r="B71" s="322"/>
      <c r="C71" s="322"/>
      <c r="D71" s="322"/>
      <c r="E71" s="322"/>
      <c r="F71" s="322"/>
      <c r="G71" s="322"/>
      <c r="H71" s="322"/>
      <c r="I71" s="322"/>
      <c r="J71" s="322"/>
      <c r="K71" s="322"/>
      <c r="L71" s="322"/>
      <c r="M71" s="322"/>
    </row>
    <row r="72" spans="1:13" ht="12.75">
      <c r="A72" s="322"/>
      <c r="B72" s="322"/>
      <c r="C72" s="322"/>
      <c r="D72" s="322"/>
      <c r="E72" s="322"/>
      <c r="F72" s="322"/>
      <c r="G72" s="322"/>
      <c r="H72" s="322"/>
      <c r="I72" s="322"/>
      <c r="J72" s="322"/>
      <c r="K72" s="322"/>
      <c r="L72" s="322"/>
      <c r="M72" s="322"/>
    </row>
    <row r="73" spans="1:13" ht="12.75">
      <c r="A73" s="322"/>
      <c r="B73" s="322"/>
      <c r="C73" s="322"/>
      <c r="D73" s="322"/>
      <c r="E73" s="322"/>
      <c r="F73" s="322"/>
      <c r="G73" s="322"/>
      <c r="H73" s="322"/>
      <c r="I73" s="322"/>
      <c r="J73" s="322"/>
      <c r="K73" s="322"/>
      <c r="L73" s="322"/>
      <c r="M73" s="322"/>
    </row>
    <row r="74" spans="1:13" ht="12.75">
      <c r="A74" s="322"/>
      <c r="B74" s="322"/>
      <c r="C74" s="322"/>
      <c r="D74" s="322"/>
      <c r="E74" s="322"/>
      <c r="F74" s="322"/>
      <c r="G74" s="322"/>
      <c r="H74" s="322"/>
      <c r="I74" s="322"/>
      <c r="J74" s="322"/>
      <c r="K74" s="322"/>
      <c r="L74" s="322"/>
      <c r="M74" s="322"/>
    </row>
    <row r="75" spans="1:13" ht="12.75">
      <c r="A75" s="322"/>
      <c r="B75" s="322"/>
      <c r="C75" s="322"/>
      <c r="D75" s="322"/>
      <c r="E75" s="322"/>
      <c r="F75" s="322"/>
      <c r="G75" s="322"/>
      <c r="H75" s="322"/>
      <c r="I75" s="322"/>
      <c r="J75" s="322"/>
      <c r="K75" s="322"/>
      <c r="L75" s="322"/>
      <c r="M75" s="322"/>
    </row>
    <row r="76" spans="1:13" ht="12.75">
      <c r="A76" s="322"/>
      <c r="B76" s="322"/>
      <c r="C76" s="322"/>
      <c r="D76" s="322"/>
      <c r="E76" s="322"/>
      <c r="F76" s="322"/>
      <c r="G76" s="322"/>
      <c r="H76" s="322"/>
      <c r="I76" s="322"/>
      <c r="J76" s="322"/>
      <c r="K76" s="322"/>
      <c r="L76" s="322"/>
      <c r="M76" s="322"/>
    </row>
    <row r="77" spans="1:13" ht="12.75">
      <c r="A77" s="322"/>
      <c r="B77" s="322"/>
      <c r="C77" s="322"/>
      <c r="D77" s="322"/>
      <c r="E77" s="322"/>
      <c r="F77" s="322"/>
      <c r="G77" s="322"/>
      <c r="H77" s="322"/>
      <c r="I77" s="322"/>
      <c r="J77" s="322"/>
      <c r="K77" s="322"/>
      <c r="L77" s="322"/>
      <c r="M77" s="322"/>
    </row>
    <row r="78" spans="1:13" ht="12.75">
      <c r="A78" s="322"/>
      <c r="B78" s="322"/>
      <c r="C78" s="322"/>
      <c r="D78" s="322"/>
      <c r="E78" s="322"/>
      <c r="F78" s="322"/>
      <c r="G78" s="322"/>
      <c r="H78" s="322"/>
      <c r="I78" s="322"/>
      <c r="J78" s="322"/>
      <c r="K78" s="322"/>
      <c r="L78" s="322"/>
      <c r="M78" s="322"/>
    </row>
    <row r="79" spans="1:13" ht="12.75">
      <c r="A79" s="322"/>
      <c r="B79" s="322"/>
      <c r="C79" s="322"/>
      <c r="D79" s="322"/>
      <c r="E79" s="322"/>
      <c r="F79" s="322"/>
      <c r="G79" s="322"/>
      <c r="H79" s="322"/>
      <c r="I79" s="322"/>
      <c r="J79" s="322"/>
      <c r="K79" s="322"/>
      <c r="L79" s="322"/>
      <c r="M79" s="322"/>
    </row>
    <row r="80" spans="1:13" ht="12.75">
      <c r="A80" s="322"/>
      <c r="B80" s="322"/>
      <c r="C80" s="322"/>
      <c r="D80" s="322"/>
      <c r="E80" s="322"/>
      <c r="F80" s="322"/>
      <c r="G80" s="322"/>
      <c r="H80" s="322"/>
      <c r="I80" s="322"/>
      <c r="J80" s="322"/>
      <c r="K80" s="322"/>
      <c r="L80" s="322"/>
      <c r="M80" s="322"/>
    </row>
    <row r="81" spans="1:13" ht="12.75">
      <c r="A81" s="322"/>
      <c r="B81" s="322"/>
      <c r="C81" s="322"/>
      <c r="D81" s="322"/>
      <c r="E81" s="322"/>
      <c r="F81" s="322"/>
      <c r="G81" s="322"/>
      <c r="H81" s="322"/>
      <c r="I81" s="322"/>
      <c r="J81" s="322"/>
      <c r="K81" s="322"/>
      <c r="L81" s="322"/>
      <c r="M81" s="322"/>
    </row>
    <row r="82" spans="1:13" ht="12.75">
      <c r="A82" s="322"/>
      <c r="B82" s="322"/>
      <c r="C82" s="322"/>
      <c r="D82" s="322"/>
      <c r="E82" s="322"/>
      <c r="F82" s="322"/>
      <c r="G82" s="322"/>
      <c r="H82" s="322"/>
      <c r="I82" s="322"/>
      <c r="J82" s="322"/>
      <c r="K82" s="322"/>
      <c r="L82" s="322"/>
      <c r="M82" s="322"/>
    </row>
    <row r="83" spans="1:13" ht="12.75">
      <c r="A83" s="322"/>
      <c r="B83" s="322"/>
      <c r="C83" s="322"/>
      <c r="D83" s="322"/>
      <c r="E83" s="322"/>
      <c r="F83" s="322"/>
      <c r="G83" s="322"/>
      <c r="H83" s="322"/>
      <c r="I83" s="322"/>
      <c r="J83" s="322"/>
      <c r="K83" s="322"/>
      <c r="L83" s="322"/>
      <c r="M83" s="322"/>
    </row>
    <row r="84" spans="1:13" ht="12.75">
      <c r="A84" s="322"/>
      <c r="B84" s="322"/>
      <c r="C84" s="322"/>
      <c r="D84" s="322"/>
      <c r="E84" s="322"/>
      <c r="F84" s="322"/>
      <c r="G84" s="322"/>
      <c r="H84" s="322"/>
      <c r="I84" s="322"/>
      <c r="J84" s="322"/>
      <c r="K84" s="322"/>
      <c r="L84" s="322"/>
      <c r="M84" s="322"/>
    </row>
    <row r="85" spans="1:13" ht="12.75">
      <c r="A85" s="322"/>
      <c r="B85" s="322"/>
      <c r="C85" s="322"/>
      <c r="D85" s="322"/>
      <c r="E85" s="322"/>
      <c r="F85" s="322"/>
      <c r="G85" s="322"/>
      <c r="H85" s="322"/>
      <c r="I85" s="322"/>
      <c r="J85" s="322"/>
      <c r="K85" s="322"/>
      <c r="L85" s="322"/>
      <c r="M85" s="322"/>
    </row>
    <row r="86" spans="1:13" ht="12.75">
      <c r="A86" s="322"/>
      <c r="B86" s="322"/>
      <c r="C86" s="322"/>
      <c r="D86" s="322"/>
      <c r="E86" s="322"/>
      <c r="F86" s="322"/>
      <c r="G86" s="322"/>
      <c r="H86" s="322"/>
      <c r="I86" s="322"/>
      <c r="J86" s="322"/>
      <c r="K86" s="322"/>
      <c r="L86" s="322"/>
      <c r="M86" s="322"/>
    </row>
    <row r="87" spans="1:13" ht="12.75">
      <c r="A87" s="322"/>
      <c r="B87" s="322"/>
      <c r="C87" s="322"/>
      <c r="D87" s="322"/>
      <c r="E87" s="322"/>
      <c r="F87" s="322"/>
      <c r="G87" s="322"/>
      <c r="H87" s="322"/>
      <c r="I87" s="322"/>
      <c r="J87" s="322"/>
      <c r="K87" s="322"/>
      <c r="L87" s="322"/>
      <c r="M87" s="322"/>
    </row>
    <row r="88" spans="1:13" ht="12.75">
      <c r="A88" s="322"/>
      <c r="B88" s="322"/>
      <c r="C88" s="322"/>
      <c r="D88" s="322"/>
      <c r="E88" s="322"/>
      <c r="F88" s="322"/>
      <c r="G88" s="322"/>
      <c r="H88" s="322"/>
      <c r="I88" s="322"/>
      <c r="J88" s="322"/>
      <c r="K88" s="322"/>
      <c r="L88" s="322"/>
      <c r="M88" s="322"/>
    </row>
    <row r="89" spans="1:13" ht="12.75">
      <c r="A89" s="322"/>
      <c r="B89" s="322"/>
      <c r="C89" s="322"/>
      <c r="D89" s="322"/>
      <c r="E89" s="322"/>
      <c r="F89" s="322"/>
      <c r="G89" s="322"/>
      <c r="H89" s="322"/>
      <c r="I89" s="322"/>
      <c r="J89" s="322"/>
      <c r="K89" s="322"/>
      <c r="L89" s="322"/>
      <c r="M89" s="322"/>
    </row>
  </sheetData>
  <sheetProtection/>
  <mergeCells count="10">
    <mergeCell ref="D56:E56"/>
    <mergeCell ref="D57:E57"/>
    <mergeCell ref="D52:E52"/>
    <mergeCell ref="D53:E53"/>
    <mergeCell ref="D48:E48"/>
    <mergeCell ref="D49:E49"/>
    <mergeCell ref="D50:E50"/>
    <mergeCell ref="D51:E51"/>
    <mergeCell ref="D54:E54"/>
    <mergeCell ref="D55:E55"/>
  </mergeCells>
  <dataValidations count="1">
    <dataValidation type="list" allowBlank="1" showInputMessage="1" sqref="A10 A10:H11 A13:H15 A17:H18 A20:H22 A24:H25 A27:H29 A31:H32 A34:H36 A38:H39 A41:H43">
      <formula1>Imie</formula1>
    </dataValidation>
  </dataValidations>
  <printOptions/>
  <pageMargins left="0.3937007874015748" right="0.3937007874015748" top="0.3937007874015748" bottom="0.3937007874015748" header="0" footer="0"/>
  <pageSetup horizontalDpi="300" verticalDpi="300" orientation="landscape" paperSize="9" r:id="rId2"/>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90"/>
  <sheetViews>
    <sheetView showZeros="0" tabSelected="1" zoomScalePageLayoutView="0" workbookViewId="0" topLeftCell="A16">
      <selection activeCell="E42" sqref="E42"/>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5" width="10.7109375" style="0" customWidth="1"/>
    <col min="16" max="16" width="1.7109375" style="0" customWidth="1"/>
    <col min="17" max="17" width="9.00390625" style="0" customWidth="1"/>
    <col min="18" max="18" width="9.57421875" style="0" hidden="1" customWidth="1"/>
  </cols>
  <sheetData>
    <row r="1" spans="1:21" s="1" customFormat="1" ht="19.5" customHeight="1">
      <c r="A1" s="19" t="str">
        <f>Tytuł!$C$10</f>
        <v>WTK-5</v>
      </c>
      <c r="B1" s="19"/>
      <c r="C1" s="19"/>
      <c r="D1" s="19"/>
      <c r="E1" s="19"/>
      <c r="F1" s="19"/>
      <c r="G1" s="19"/>
      <c r="H1" s="20" t="s">
        <v>17</v>
      </c>
      <c r="I1" s="13">
        <f>Tytuł!$C$14</f>
        <v>0</v>
      </c>
      <c r="J1" s="20"/>
      <c r="K1" s="13"/>
      <c r="L1" s="19"/>
      <c r="M1" s="19"/>
      <c r="N1" s="19"/>
      <c r="O1" s="19"/>
      <c r="P1" s="19"/>
      <c r="Q1" s="19"/>
      <c r="R1" s="19"/>
      <c r="S1" s="19"/>
      <c r="T1" s="19"/>
      <c r="U1" s="19"/>
    </row>
    <row r="2" spans="1:21" ht="12.75">
      <c r="A2" s="4"/>
      <c r="B2" s="4"/>
      <c r="C2" s="4"/>
      <c r="D2" s="4"/>
      <c r="E2" s="4"/>
      <c r="F2" s="4"/>
      <c r="G2" s="4"/>
      <c r="H2" s="20" t="s">
        <v>4</v>
      </c>
      <c r="I2" s="13" t="str">
        <f>Tytuł!$G$10</f>
        <v>Skrzaty</v>
      </c>
      <c r="J2" s="20"/>
      <c r="K2" s="13"/>
      <c r="L2" s="4"/>
      <c r="M2" s="4"/>
      <c r="N2" s="4"/>
      <c r="O2" s="4"/>
      <c r="P2" s="4"/>
      <c r="Q2" s="4"/>
      <c r="R2" s="4"/>
      <c r="S2" s="4"/>
      <c r="T2" s="4"/>
      <c r="U2" s="4"/>
    </row>
    <row r="3" spans="1:21" ht="12.75">
      <c r="A3" s="4"/>
      <c r="B3" s="4"/>
      <c r="C3" s="14" t="s">
        <v>18</v>
      </c>
      <c r="D3" s="4"/>
      <c r="E3" s="4"/>
      <c r="F3" s="4"/>
      <c r="G3" s="4"/>
      <c r="H3" s="20" t="s">
        <v>5</v>
      </c>
      <c r="I3" s="13" t="str">
        <f>Tytuł!$G$12</f>
        <v>Warszawa</v>
      </c>
      <c r="J3" s="20"/>
      <c r="K3" s="13"/>
      <c r="L3" s="4"/>
      <c r="M3" s="4"/>
      <c r="N3" s="4"/>
      <c r="O3" s="4"/>
      <c r="P3" s="4"/>
      <c r="Q3" s="4"/>
      <c r="R3" s="4"/>
      <c r="S3" s="4"/>
      <c r="T3" s="4"/>
      <c r="U3" s="4"/>
    </row>
    <row r="4" spans="1:21" ht="12.75">
      <c r="A4" s="4"/>
      <c r="B4" s="4"/>
      <c r="C4" s="97" t="s">
        <v>19</v>
      </c>
      <c r="D4" s="4"/>
      <c r="E4" s="4"/>
      <c r="F4" s="4"/>
      <c r="G4" s="4"/>
      <c r="H4" s="20" t="s">
        <v>6</v>
      </c>
      <c r="I4" s="13" t="str">
        <f>Tytuł!$G$14</f>
        <v>6-8.08.2014</v>
      </c>
      <c r="J4" s="20"/>
      <c r="K4" s="13"/>
      <c r="L4" s="4"/>
      <c r="M4" s="4"/>
      <c r="N4" s="4"/>
      <c r="O4" s="4"/>
      <c r="P4" s="4"/>
      <c r="Q4" s="4"/>
      <c r="R4" s="4"/>
      <c r="S4" s="4"/>
      <c r="T4" s="4"/>
      <c r="U4" s="4"/>
    </row>
    <row r="5" spans="1:21" ht="9.75" customHeight="1">
      <c r="A5" s="4"/>
      <c r="B5" s="4"/>
      <c r="C5" s="4"/>
      <c r="D5" s="4"/>
      <c r="E5" s="4"/>
      <c r="F5" s="4"/>
      <c r="G5" s="4"/>
      <c r="H5" s="4"/>
      <c r="I5" s="4"/>
      <c r="J5" s="4"/>
      <c r="K5" s="4"/>
      <c r="L5" s="4"/>
      <c r="M5" s="4"/>
      <c r="N5" s="4"/>
      <c r="O5" s="4"/>
      <c r="P5" s="4"/>
      <c r="Q5" s="4"/>
      <c r="R5" s="4"/>
      <c r="S5" s="4"/>
      <c r="T5" s="4"/>
      <c r="U5" s="4"/>
    </row>
    <row r="6" spans="1:21" ht="9.75" customHeight="1">
      <c r="A6" s="65"/>
      <c r="B6" s="66" t="s">
        <v>20</v>
      </c>
      <c r="C6" s="66" t="s">
        <v>21</v>
      </c>
      <c r="D6" s="66" t="s">
        <v>8</v>
      </c>
      <c r="E6" s="65" t="s">
        <v>22</v>
      </c>
      <c r="F6" s="65"/>
      <c r="G6" s="66" t="s">
        <v>11</v>
      </c>
      <c r="H6" s="65"/>
      <c r="I6" s="66" t="s">
        <v>23</v>
      </c>
      <c r="J6" s="66"/>
      <c r="K6" s="66" t="s">
        <v>24</v>
      </c>
      <c r="L6" s="66"/>
      <c r="M6" s="66" t="s">
        <v>25</v>
      </c>
      <c r="N6" s="66"/>
      <c r="O6" s="66" t="s">
        <v>26</v>
      </c>
      <c r="P6" s="65"/>
      <c r="R6" s="4"/>
      <c r="S6" s="4"/>
      <c r="T6" s="4"/>
      <c r="U6" s="4"/>
    </row>
    <row r="7" spans="1:21" ht="6" customHeight="1">
      <c r="A7" s="67"/>
      <c r="B7" s="4"/>
      <c r="C7" s="4"/>
      <c r="D7" s="4"/>
      <c r="E7" s="4"/>
      <c r="F7" s="4"/>
      <c r="G7" s="4"/>
      <c r="H7" s="4"/>
      <c r="I7" s="4"/>
      <c r="J7" s="4"/>
      <c r="K7" s="4"/>
      <c r="L7" s="4"/>
      <c r="M7" s="4"/>
      <c r="N7" s="4"/>
      <c r="O7" s="4"/>
      <c r="P7" s="4"/>
      <c r="Q7" s="4"/>
      <c r="R7" s="98"/>
      <c r="S7" s="4"/>
      <c r="T7" s="4"/>
      <c r="U7" s="4"/>
    </row>
    <row r="8" spans="1:21" ht="9" customHeight="1">
      <c r="A8" s="74">
        <v>1</v>
      </c>
      <c r="B8" s="84">
        <f>IF($D8="","",VLOOKUP($D8,'Lista TG(S)'!$A$9:$J$72,7))</f>
        <v>0</v>
      </c>
      <c r="C8" s="84">
        <f>IF($D8="","",VLOOKUP($D8,'Lista TG(S)'!$A$9:$J$72,8))</f>
        <v>53</v>
      </c>
      <c r="D8" s="90">
        <v>1</v>
      </c>
      <c r="E8" s="85" t="str">
        <f>IF($D8="","",VLOOKUP($D8,'Lista TG(S)'!$A$9:$J$72,10))</f>
        <v>HEROK, Juliusz</v>
      </c>
      <c r="F8" s="86"/>
      <c r="G8" s="67" t="str">
        <f>IF($D8="","",VLOOKUP($D8,'Lista TG(S)'!$A$9:$J$72,4))</f>
        <v>NST (mazowieckie)</v>
      </c>
      <c r="H8" s="4"/>
      <c r="I8" s="4"/>
      <c r="J8" s="4"/>
      <c r="K8" s="4"/>
      <c r="L8" s="4"/>
      <c r="M8" s="4"/>
      <c r="N8" s="4"/>
      <c r="O8" s="4"/>
      <c r="P8" s="4"/>
      <c r="Q8" s="4"/>
      <c r="R8" s="71" t="str">
        <f>IF($D8="","",VLOOKUP($D8,'Lista TG(S)'!$A$9:$J$72,2))</f>
        <v>Herok</v>
      </c>
      <c r="S8" s="4"/>
      <c r="T8" s="4"/>
      <c r="U8" s="4"/>
    </row>
    <row r="9" spans="1:21" ht="9" customHeight="1">
      <c r="A9" s="76"/>
      <c r="B9" s="77"/>
      <c r="C9" s="77"/>
      <c r="D9" s="91"/>
      <c r="E9" s="72"/>
      <c r="F9" s="68"/>
      <c r="G9" s="94"/>
      <c r="H9" s="99"/>
      <c r="I9" s="106">
        <f>UPPER(IF(OR(H9="a",H9="as"),R8,IF(OR(H9="b",H9="bs"),R10,"")))</f>
      </c>
      <c r="J9" s="174"/>
      <c r="K9" s="175"/>
      <c r="L9" s="4"/>
      <c r="M9" s="4"/>
      <c r="N9" s="4"/>
      <c r="O9" s="4"/>
      <c r="P9" s="4"/>
      <c r="Q9" s="4"/>
      <c r="R9" s="71"/>
      <c r="S9" s="4"/>
      <c r="T9" s="4"/>
      <c r="U9" s="4"/>
    </row>
    <row r="10" spans="1:21" ht="9" customHeight="1">
      <c r="A10" s="78">
        <v>2</v>
      </c>
      <c r="B10" s="79">
        <f>IF($D10="","",VLOOKUP($D10,'Lista TG(S)'!$A$9:$J$72,7))</f>
        <v>0</v>
      </c>
      <c r="C10" s="79">
        <f>IF($D10="","",VLOOKUP($D10,'Lista TG(S)'!$A$9:$J$72,8))</f>
        <v>0</v>
      </c>
      <c r="D10" s="92">
        <v>32</v>
      </c>
      <c r="E10" s="73" t="str">
        <f>IF($D10="","",VLOOKUP($D10,'Lista TG(S)'!$A$9:$J$72,10))</f>
        <v>BYE, </v>
      </c>
      <c r="F10" s="9"/>
      <c r="G10" s="95">
        <f>IF($D10="","",VLOOKUP($D10,'Lista TG(S)'!$A$9:$J$72,4))</f>
        <v>0</v>
      </c>
      <c r="H10" s="100"/>
      <c r="I10" s="72"/>
      <c r="J10" s="238">
        <f>IF(OR(H9="a",H9="as"),D8,IF(OR(H9="b",H9="bs"),D10,""))</f>
      </c>
      <c r="K10" s="239">
        <f>IF(OR(H9="a",H9="as"),D10,IF(OR(H9="b",H9="bs"),D8,""))</f>
      </c>
      <c r="L10" s="4"/>
      <c r="M10" s="4"/>
      <c r="N10" s="4"/>
      <c r="O10" s="4"/>
      <c r="P10" s="4"/>
      <c r="Q10" s="4"/>
      <c r="R10" s="71" t="str">
        <f>IF($D10="","",VLOOKUP($D10,'Lista TG(S)'!$A$9:$J$72,2))</f>
        <v>BYE</v>
      </c>
      <c r="S10" s="4"/>
      <c r="T10" s="4"/>
      <c r="U10" s="4"/>
    </row>
    <row r="11" spans="1:21" ht="9" customHeight="1">
      <c r="A11" s="74"/>
      <c r="B11" s="23"/>
      <c r="C11" s="23"/>
      <c r="D11" s="75"/>
      <c r="E11" s="71"/>
      <c r="F11" s="4"/>
      <c r="G11" s="96"/>
      <c r="H11" s="101"/>
      <c r="I11" s="7"/>
      <c r="J11" s="103"/>
      <c r="K11" s="106">
        <f>UPPER(IF(OR(J11="a",J11="as"),I9,IF(OR(J11="b",J11="bs"),I13,"")))</f>
      </c>
      <c r="L11" s="177"/>
      <c r="M11" s="178"/>
      <c r="N11" s="4"/>
      <c r="O11" s="4"/>
      <c r="P11" s="4"/>
      <c r="Q11" s="4"/>
      <c r="R11" s="98"/>
      <c r="S11" s="4"/>
      <c r="T11" s="4"/>
      <c r="U11" s="4"/>
    </row>
    <row r="12" spans="1:21" ht="9" customHeight="1">
      <c r="A12" s="74">
        <v>3</v>
      </c>
      <c r="B12" s="79">
        <f>IF($D12="","",VLOOKUP($D12,'Lista TG(S)'!$A$9:$J$72,7))</f>
        <v>0</v>
      </c>
      <c r="C12" s="79">
        <f>IF($D12="","",VLOOKUP($D12,'Lista TG(S)'!$A$9:$J$72,8))</f>
        <v>311</v>
      </c>
      <c r="D12" s="92">
        <v>22</v>
      </c>
      <c r="E12" s="73" t="str">
        <f>IF($D12="","",VLOOKUP($D12,'Lista TG(S)'!$A$9:$J$72,10))</f>
        <v>BEKAS, Artur</v>
      </c>
      <c r="F12" s="9"/>
      <c r="G12" s="95" t="str">
        <f>IF($D12="","",VLOOKUP($D12,'Lista TG(S)'!$A$9:$J$72,4))</f>
        <v>KS Break-Point Brwinów</v>
      </c>
      <c r="H12" s="101"/>
      <c r="I12" s="7"/>
      <c r="J12" s="103"/>
      <c r="K12" s="72"/>
      <c r="L12" s="238">
        <f>IF(OR(J11="a",J11="as"),J10,IF(OR(J11="b",J11="bs"),J14,""))</f>
      </c>
      <c r="M12" s="239">
        <f>IF(OR(J11="a",J11="as"),J14,IF(OR(J11="b",J11="bs"),J10,""))</f>
      </c>
      <c r="N12" s="4"/>
      <c r="O12" s="4"/>
      <c r="P12" s="4"/>
      <c r="Q12" s="4"/>
      <c r="R12" s="71" t="str">
        <f>IF($D12="","",VLOOKUP($D12,'Lista TG(S)'!$A$9:$J$72,2))</f>
        <v>Bekas</v>
      </c>
      <c r="S12" s="4"/>
      <c r="T12" s="4"/>
      <c r="U12" s="4"/>
    </row>
    <row r="13" spans="1:21" ht="9" customHeight="1">
      <c r="A13" s="76"/>
      <c r="B13" s="77"/>
      <c r="C13" s="77"/>
      <c r="D13" s="91"/>
      <c r="E13" s="72"/>
      <c r="F13" s="68"/>
      <c r="G13" s="94"/>
      <c r="H13" s="99"/>
      <c r="I13" s="106">
        <f>UPPER(IF(OR(H13="a",H13="as"),R12,IF(OR(H13="b",H13="bs"),R14,"")))</f>
      </c>
      <c r="J13" s="176"/>
      <c r="K13" s="175"/>
      <c r="L13" s="103"/>
      <c r="M13" s="4"/>
      <c r="N13" s="4"/>
      <c r="O13" s="4"/>
      <c r="P13" s="4"/>
      <c r="Q13" s="4"/>
      <c r="R13" s="98"/>
      <c r="S13" s="4"/>
      <c r="T13" s="4"/>
      <c r="U13" s="4"/>
    </row>
    <row r="14" spans="1:21" ht="9" customHeight="1">
      <c r="A14" s="78">
        <v>4</v>
      </c>
      <c r="B14" s="79">
        <f>IF($D14="","",VLOOKUP($D14,'Lista TG(S)'!$A$9:$J$72,7))</f>
        <v>0</v>
      </c>
      <c r="C14" s="79">
        <f>IF($D14="","",VLOOKUP($D14,'Lista TG(S)'!$A$9:$J$72,8))</f>
        <v>186</v>
      </c>
      <c r="D14" s="92">
        <v>14</v>
      </c>
      <c r="E14" s="73" t="str">
        <f>IF($D14="","",VLOOKUP($D14,'Lista TG(S)'!$A$9:$J$72,10))</f>
        <v>WALERYSIAK, Jakub</v>
      </c>
      <c r="F14" s="9"/>
      <c r="G14" s="95" t="str">
        <f>IF($D14="","",VLOOKUP($D14,'Lista TG(S)'!$A$9:$J$72,4))</f>
        <v>ST TieBreak Warszawa</v>
      </c>
      <c r="H14" s="100"/>
      <c r="I14" s="71"/>
      <c r="J14" s="250">
        <f>IF(OR(H13="a",H13="as"),D12,IF(OR(H13="b",H13="bs"),D14,""))</f>
      </c>
      <c r="K14" s="239">
        <f>IF(OR(H13="a",H13="as"),D14,IF(OR(H13="b",H13="bs"),D12,""))</f>
      </c>
      <c r="L14" s="103"/>
      <c r="M14" s="4"/>
      <c r="N14" s="4"/>
      <c r="O14" s="4"/>
      <c r="P14" s="4"/>
      <c r="Q14" s="4"/>
      <c r="R14" s="71" t="str">
        <f>IF($D14="","",VLOOKUP($D14,'Lista TG(S)'!$A$9:$J$72,2))</f>
        <v>Walerysiak</v>
      </c>
      <c r="S14" s="4"/>
      <c r="T14" s="4"/>
      <c r="U14" s="4"/>
    </row>
    <row r="15" spans="1:21" ht="9" customHeight="1">
      <c r="A15" s="74"/>
      <c r="B15" s="23"/>
      <c r="C15" s="23"/>
      <c r="D15" s="75"/>
      <c r="E15" s="71"/>
      <c r="F15" s="4"/>
      <c r="G15" s="96"/>
      <c r="H15" s="101"/>
      <c r="I15" s="4"/>
      <c r="J15" s="101"/>
      <c r="K15" s="7"/>
      <c r="L15" s="103"/>
      <c r="M15" s="106">
        <f>UPPER(IF(OR(L15="a",L15="as"),K11,IF(OR(L15="b",L15="bs"),K19,"")))</f>
      </c>
      <c r="N15" s="177"/>
      <c r="O15" s="178"/>
      <c r="P15" s="4"/>
      <c r="Q15" s="4"/>
      <c r="R15" s="98"/>
      <c r="S15" s="4"/>
      <c r="T15" s="4"/>
      <c r="U15" s="4"/>
    </row>
    <row r="16" spans="1:21" ht="9" customHeight="1">
      <c r="A16" s="74">
        <v>5</v>
      </c>
      <c r="B16" s="79">
        <f>IF($D16="","",VLOOKUP($D16,'Lista TG(S)'!$A$9:$J$72,7))</f>
        <v>0</v>
      </c>
      <c r="C16" s="79">
        <f>IF($D16="","",VLOOKUP($D16,'Lista TG(S)'!$A$9:$J$72,8))</f>
        <v>370</v>
      </c>
      <c r="D16" s="92">
        <v>27</v>
      </c>
      <c r="E16" s="73" t="str">
        <f>IF($D16="","",VLOOKUP($D16,'Lista TG(S)'!$A$9:$J$72,10))</f>
        <v>CICHOCKI, Jan</v>
      </c>
      <c r="F16" s="9"/>
      <c r="G16" s="95" t="str">
        <f>IF($D16="","",VLOOKUP($D16,'Lista TG(S)'!$A$9:$J$72,4))</f>
        <v>NST (mazowieckie)</v>
      </c>
      <c r="H16" s="101"/>
      <c r="I16" s="4"/>
      <c r="J16" s="101"/>
      <c r="K16" s="7"/>
      <c r="L16" s="103"/>
      <c r="M16" s="72"/>
      <c r="N16" s="238">
        <f>IF(OR(L15="a",L15="as"),L12,IF(OR(L15="b",L15="bs"),L20,""))</f>
      </c>
      <c r="O16" s="239">
        <f>IF(OR(L15="a",L15="as"),L20,IF(OR(L15="b",L15="bs"),L12,""))</f>
      </c>
      <c r="P16" s="4"/>
      <c r="Q16" s="4"/>
      <c r="R16" s="71" t="str">
        <f>IF($D16="","",VLOOKUP($D16,'Lista TG(S)'!$A$9:$J$72,2))</f>
        <v>Cichocki</v>
      </c>
      <c r="S16" s="4"/>
      <c r="T16" s="4"/>
      <c r="U16" s="4"/>
    </row>
    <row r="17" spans="1:21" ht="9" customHeight="1">
      <c r="A17" s="76"/>
      <c r="B17" s="77"/>
      <c r="C17" s="77"/>
      <c r="D17" s="91"/>
      <c r="E17" s="72"/>
      <c r="F17" s="68"/>
      <c r="G17" s="94"/>
      <c r="H17" s="99"/>
      <c r="I17" s="106">
        <f>UPPER(IF(OR(H17="a",H17="as"),R16,IF(OR(H17="b",H17="bs"),R18,"")))</f>
      </c>
      <c r="J17" s="174"/>
      <c r="K17" s="175"/>
      <c r="L17" s="103"/>
      <c r="M17" s="7"/>
      <c r="N17" s="8"/>
      <c r="O17" s="4"/>
      <c r="P17" s="4"/>
      <c r="Q17" s="4"/>
      <c r="R17" s="98"/>
      <c r="S17" s="4"/>
      <c r="T17" s="4"/>
      <c r="U17" s="4"/>
    </row>
    <row r="18" spans="1:21" ht="9" customHeight="1">
      <c r="A18" s="78">
        <v>6</v>
      </c>
      <c r="B18" s="79">
        <f>IF($D18="","",VLOOKUP($D18,'Lista TG(S)'!$A$9:$J$72,7))</f>
        <v>0</v>
      </c>
      <c r="C18" s="79">
        <f>IF($D18="","",VLOOKUP($D18,'Lista TG(S)'!$A$9:$J$72,8))</f>
        <v>253</v>
      </c>
      <c r="D18" s="92">
        <v>17</v>
      </c>
      <c r="E18" s="73" t="str">
        <f>IF($D18="","",VLOOKUP($D18,'Lista TG(S)'!$A$9:$J$72,10))</f>
        <v>MUCHA, Michał</v>
      </c>
      <c r="F18" s="9"/>
      <c r="G18" s="95" t="str">
        <f>IF($D18="","",VLOOKUP($D18,'Lista TG(S)'!$A$9:$J$72,4))</f>
        <v>KKKS Kraków</v>
      </c>
      <c r="H18" s="100"/>
      <c r="I18" s="72"/>
      <c r="J18" s="238">
        <f>IF(OR(H17="a",H17="as"),D16,IF(OR(H17="b",H17="bs"),D18,""))</f>
      </c>
      <c r="K18" s="239">
        <f>IF(OR(H17="a",H17="as"),D18,IF(OR(H17="b",H17="bs"),D16,""))</f>
      </c>
      <c r="L18" s="103"/>
      <c r="M18" s="7"/>
      <c r="N18" s="8"/>
      <c r="O18" s="4"/>
      <c r="P18" s="4"/>
      <c r="Q18" s="4"/>
      <c r="R18" s="71" t="str">
        <f>IF($D18="","",VLOOKUP($D18,'Lista TG(S)'!$A$9:$J$72,2))</f>
        <v>Mucha</v>
      </c>
      <c r="S18" s="4"/>
      <c r="T18" s="4"/>
      <c r="U18" s="4"/>
    </row>
    <row r="19" spans="1:21" ht="9" customHeight="1">
      <c r="A19" s="74"/>
      <c r="B19" s="23"/>
      <c r="C19" s="23"/>
      <c r="D19" s="75"/>
      <c r="E19" s="71"/>
      <c r="F19" s="4"/>
      <c r="G19" s="96"/>
      <c r="H19" s="101"/>
      <c r="I19" s="7"/>
      <c r="J19" s="103"/>
      <c r="K19" s="106">
        <f>UPPER(IF(OR(J19="a",J19="as"),I17,IF(OR(J19="b",J19="bs"),I21,"")))</f>
      </c>
      <c r="L19" s="100"/>
      <c r="M19" s="7"/>
      <c r="N19" s="8"/>
      <c r="O19" s="4"/>
      <c r="P19" s="4"/>
      <c r="Q19" s="4"/>
      <c r="R19" s="98"/>
      <c r="S19" s="4"/>
      <c r="T19" s="4"/>
      <c r="U19" s="4"/>
    </row>
    <row r="20" spans="1:21" ht="9" customHeight="1">
      <c r="A20" s="74">
        <v>7</v>
      </c>
      <c r="B20" s="79">
        <f>IF($D20="","",VLOOKUP($D20,'Lista TG(S)'!$A$9:$J$72,7))</f>
        <v>0</v>
      </c>
      <c r="C20" s="79">
        <f>IF($D20="","",VLOOKUP($D20,'Lista TG(S)'!$A$9:$J$72,8))</f>
        <v>314</v>
      </c>
      <c r="D20" s="92">
        <v>23</v>
      </c>
      <c r="E20" s="73" t="str">
        <f>IF($D20="","",VLOOKUP($D20,'Lista TG(S)'!$A$9:$J$72,10))</f>
        <v>MIKOŁAJCZYK, Filip</v>
      </c>
      <c r="F20" s="9"/>
      <c r="G20" s="95" t="str">
        <f>IF($D20="","",VLOOKUP($D20,'Lista TG(S)'!$A$9:$J$72,4))</f>
        <v>GANADOR SPORT Warszawa</v>
      </c>
      <c r="H20" s="101"/>
      <c r="I20" s="7"/>
      <c r="J20" s="103"/>
      <c r="K20" s="71"/>
      <c r="L20" s="250">
        <f>IF(OR(J19="a",J19="as"),J18,IF(OR(J19="b",J19="bs"),J22,""))</f>
      </c>
      <c r="M20" s="239">
        <f>IF(OR(J19="a",J19="as"),J22,IF(OR(J19="b",J19="bs"),J18,""))</f>
      </c>
      <c r="N20" s="8"/>
      <c r="O20" s="4"/>
      <c r="P20" s="4"/>
      <c r="Q20" s="4"/>
      <c r="R20" s="71" t="str">
        <f>IF($D20="","",VLOOKUP($D20,'Lista TG(S)'!$A$9:$J$72,2))</f>
        <v>Mikołajczyk</v>
      </c>
      <c r="S20" s="4"/>
      <c r="T20" s="4"/>
      <c r="U20" s="4"/>
    </row>
    <row r="21" spans="1:21" ht="9" customHeight="1">
      <c r="A21" s="76"/>
      <c r="B21" s="77"/>
      <c r="C21" s="77"/>
      <c r="D21" s="91"/>
      <c r="E21" s="72"/>
      <c r="F21" s="68"/>
      <c r="G21" s="94"/>
      <c r="H21" s="99"/>
      <c r="I21" s="106">
        <f>UPPER(IF(OR(H21="a",H21="as"),R20,IF(OR(H21="b",H21="bs"),R22,"")))</f>
      </c>
      <c r="J21" s="100"/>
      <c r="K21" s="4"/>
      <c r="L21" s="101"/>
      <c r="M21" s="7"/>
      <c r="N21" s="8"/>
      <c r="O21" s="4"/>
      <c r="P21" s="4"/>
      <c r="Q21" s="4"/>
      <c r="R21" s="98"/>
      <c r="S21" s="4"/>
      <c r="T21" s="4"/>
      <c r="U21" s="4"/>
    </row>
    <row r="22" spans="1:21" ht="9" customHeight="1">
      <c r="A22" s="78">
        <v>8</v>
      </c>
      <c r="B22" s="87">
        <f>IF($D22="","",VLOOKUP($D22,'Lista TG(S)'!$A$9:$J$72,7))</f>
        <v>0</v>
      </c>
      <c r="C22" s="87">
        <f>IF($D22="","",VLOOKUP($D22,'Lista TG(S)'!$A$9:$J$72,8))</f>
        <v>108</v>
      </c>
      <c r="D22" s="90">
        <v>5</v>
      </c>
      <c r="E22" s="88" t="str">
        <f>IF($D22="","",VLOOKUP($D22,'Lista TG(S)'!$A$9:$J$72,10))</f>
        <v>DOBACZEWSKI, DOMINIK</v>
      </c>
      <c r="F22" s="89"/>
      <c r="G22" s="69" t="str">
        <f>IF($D22="","",VLOOKUP($D22,'Lista TG(S)'!$A$9:$J$72,4))</f>
        <v>KT Legia Warszawa</v>
      </c>
      <c r="H22" s="100"/>
      <c r="I22" s="71"/>
      <c r="J22" s="250">
        <f>IF(OR(H21="a",H21="as"),D20,IF(OR(H21="b",H21="bs"),D22,""))</f>
      </c>
      <c r="K22" s="239">
        <f>IF(OR(H21="a",H21="as"),D22,IF(OR(H21="b",H21="bs"),D20,""))</f>
      </c>
      <c r="L22" s="101"/>
      <c r="M22" s="7"/>
      <c r="N22" s="8"/>
      <c r="O22" s="4"/>
      <c r="P22" s="4"/>
      <c r="Q22" s="4"/>
      <c r="R22" s="71" t="str">
        <f>IF($D22="","",VLOOKUP($D22,'Lista TG(S)'!$A$9:$J$72,2))</f>
        <v>DOBACZEWSKI</v>
      </c>
      <c r="S22" s="4"/>
      <c r="T22" s="4"/>
      <c r="U22" s="4"/>
    </row>
    <row r="23" spans="1:21" ht="9" customHeight="1">
      <c r="A23" s="74"/>
      <c r="B23" s="23"/>
      <c r="C23" s="23"/>
      <c r="D23" s="75"/>
      <c r="E23" s="71"/>
      <c r="F23" s="4"/>
      <c r="G23" s="96"/>
      <c r="H23" s="101"/>
      <c r="I23" s="4"/>
      <c r="J23" s="101"/>
      <c r="K23" s="70"/>
      <c r="L23" s="101"/>
      <c r="M23" s="7"/>
      <c r="N23" s="103"/>
      <c r="O23" s="106">
        <f>UPPER(IF(OR(N23="a",N23="as"),M15,IF(OR(N23="b",N23="bs"),M31,"")))</f>
      </c>
      <c r="P23" s="4"/>
      <c r="Q23" s="4"/>
      <c r="R23" s="98"/>
      <c r="S23" s="4"/>
      <c r="T23" s="4"/>
      <c r="U23" s="4"/>
    </row>
    <row r="24" spans="1:21" ht="9" customHeight="1">
      <c r="A24" s="74">
        <v>9</v>
      </c>
      <c r="B24" s="84">
        <f>IF($D24="","",VLOOKUP($D24,'Lista TG(S)'!$A$9:$J$72,7))</f>
        <v>0</v>
      </c>
      <c r="C24" s="84">
        <f>IF($D24="","",VLOOKUP($D24,'Lista TG(S)'!$A$9:$J$72,8))</f>
        <v>94</v>
      </c>
      <c r="D24" s="90">
        <v>4</v>
      </c>
      <c r="E24" s="85" t="str">
        <f>IF($D24="","",VLOOKUP($D24,'Lista TG(S)'!$A$9:$J$72,10))</f>
        <v>LASOTA, Cezary</v>
      </c>
      <c r="F24" s="86"/>
      <c r="G24" s="67" t="str">
        <f>IF($D24="","",VLOOKUP($D24,'Lista TG(S)'!$A$9:$J$72,4))</f>
        <v>ST TieBreak Warszawa</v>
      </c>
      <c r="H24" s="101"/>
      <c r="I24" s="4"/>
      <c r="J24" s="101"/>
      <c r="K24" s="4"/>
      <c r="L24" s="101"/>
      <c r="M24" s="7"/>
      <c r="N24" s="8"/>
      <c r="O24" s="72"/>
      <c r="P24" s="238">
        <f>IF(OR(N23="a",N23="as"),N16,IF(OR(N23="b",N23="bs"),N32,""))</f>
      </c>
      <c r="Q24" s="239">
        <f>IF(OR(N23="a",N23="as"),N32,IF(OR(N23="b",N23="bs"),N16,""))</f>
      </c>
      <c r="R24" s="71" t="str">
        <f>IF($D24="","",VLOOKUP($D24,'Lista TG(S)'!$A$9:$J$72,2))</f>
        <v>Lasota</v>
      </c>
      <c r="S24" s="4"/>
      <c r="T24" s="4"/>
      <c r="U24" s="4"/>
    </row>
    <row r="25" spans="1:21" ht="9" customHeight="1">
      <c r="A25" s="76"/>
      <c r="B25" s="77"/>
      <c r="C25" s="77"/>
      <c r="D25" s="91"/>
      <c r="E25" s="72"/>
      <c r="F25" s="68"/>
      <c r="G25" s="94"/>
      <c r="H25" s="99"/>
      <c r="I25" s="106">
        <f>UPPER(IF(OR(H25="a",H25="as"),R24,IF(OR(H25="b",H25="bs"),R26,"")))</f>
      </c>
      <c r="J25" s="174"/>
      <c r="K25" s="175"/>
      <c r="L25" s="101"/>
      <c r="M25" s="7"/>
      <c r="N25" s="8"/>
      <c r="O25" s="7"/>
      <c r="P25" s="8"/>
      <c r="Q25" s="4"/>
      <c r="R25" s="98"/>
      <c r="S25" s="4"/>
      <c r="T25" s="4"/>
      <c r="U25" s="4"/>
    </row>
    <row r="26" spans="1:21" ht="9" customHeight="1">
      <c r="A26" s="78">
        <v>10</v>
      </c>
      <c r="B26" s="79">
        <f>IF($D26="","",VLOOKUP($D26,'Lista TG(S)'!$A$9:$J$72,7))</f>
        <v>0</v>
      </c>
      <c r="C26" s="79">
        <f>IF($D26="","",VLOOKUP($D26,'Lista TG(S)'!$A$9:$J$72,8))</f>
        <v>376</v>
      </c>
      <c r="D26" s="92">
        <v>28</v>
      </c>
      <c r="E26" s="73" t="str">
        <f>IF($D26="","",VLOOKUP($D26,'Lista TG(S)'!$A$9:$J$72,10))</f>
        <v>KOSOWSKI, Wiktor</v>
      </c>
      <c r="F26" s="9"/>
      <c r="G26" s="95" t="str">
        <f>IF($D26="","",VLOOKUP($D26,'Lista TG(S)'!$A$9:$J$72,4))</f>
        <v>UKS Return Łomża</v>
      </c>
      <c r="H26" s="100"/>
      <c r="I26" s="72"/>
      <c r="J26" s="238">
        <f>IF(OR(H25="a",H25="as"),D24,IF(OR(H25="b",H25="bs"),D26,""))</f>
      </c>
      <c r="K26" s="239">
        <f>IF(OR(H25="a",H25="as"),D26,IF(OR(H25="b",H25="bs"),D24,""))</f>
      </c>
      <c r="L26" s="101"/>
      <c r="M26" s="7"/>
      <c r="N26" s="8"/>
      <c r="O26" s="7"/>
      <c r="P26" s="8"/>
      <c r="Q26" s="4"/>
      <c r="R26" s="71" t="str">
        <f>IF($D26="","",VLOOKUP($D26,'Lista TG(S)'!$A$9:$J$72,2))</f>
        <v>Kosowski</v>
      </c>
      <c r="S26" s="4"/>
      <c r="T26" s="4"/>
      <c r="U26" s="4"/>
    </row>
    <row r="27" spans="1:21" ht="9" customHeight="1">
      <c r="A27" s="74"/>
      <c r="B27" s="23"/>
      <c r="C27" s="23"/>
      <c r="D27" s="75"/>
      <c r="E27" s="71"/>
      <c r="F27" s="4"/>
      <c r="G27" s="96"/>
      <c r="H27" s="101"/>
      <c r="I27" s="7"/>
      <c r="J27" s="103"/>
      <c r="K27" s="106">
        <f>UPPER(IF(OR(J27="a",J27="as"),I25,IF(OR(J27="b",J27="bs"),I29,"")))</f>
      </c>
      <c r="L27" s="177"/>
      <c r="M27" s="178"/>
      <c r="N27" s="8"/>
      <c r="O27" s="7"/>
      <c r="P27" s="8"/>
      <c r="Q27" s="4"/>
      <c r="R27" s="98"/>
      <c r="S27" s="4"/>
      <c r="T27" s="4"/>
      <c r="U27" s="4"/>
    </row>
    <row r="28" spans="1:21" ht="9" customHeight="1">
      <c r="A28" s="74">
        <v>11</v>
      </c>
      <c r="B28" s="79">
        <f>IF($D28="","",VLOOKUP($D28,'Lista TG(S)'!$A$9:$J$72,7))</f>
        <v>0</v>
      </c>
      <c r="C28" s="79">
        <f>IF($D28="","",VLOOKUP($D28,'Lista TG(S)'!$A$9:$J$72,8))</f>
        <v>170</v>
      </c>
      <c r="D28" s="92">
        <v>12</v>
      </c>
      <c r="E28" s="73" t="str">
        <f>IF($D28="","",VLOOKUP($D28,'Lista TG(S)'!$A$9:$J$72,10))</f>
        <v>DZIWURA, Antoni</v>
      </c>
      <c r="F28" s="9"/>
      <c r="G28" s="95" t="str">
        <f>IF($D28="","",VLOOKUP($D28,'Lista TG(S)'!$A$9:$J$72,4))</f>
        <v>WTS DeSki Warszawa</v>
      </c>
      <c r="H28" s="101"/>
      <c r="I28" s="7"/>
      <c r="J28" s="103"/>
      <c r="K28" s="72"/>
      <c r="L28" s="238">
        <f>IF(OR(J27="a",J27="as"),J26,IF(OR(J27="b",J27="bs"),J30,""))</f>
      </c>
      <c r="M28" s="239">
        <f>IF(OR(J27="a",J27="as"),J30,IF(OR(J27="b",J27="bs"),J26,""))</f>
      </c>
      <c r="N28" s="8"/>
      <c r="O28" s="7"/>
      <c r="P28" s="8"/>
      <c r="Q28" s="4"/>
      <c r="R28" s="71" t="str">
        <f>IF($D28="","",VLOOKUP($D28,'Lista TG(S)'!$A$9:$J$72,2))</f>
        <v>Dziwura</v>
      </c>
      <c r="S28" s="4"/>
      <c r="T28" s="4"/>
      <c r="U28" s="4"/>
    </row>
    <row r="29" spans="1:21" ht="9" customHeight="1">
      <c r="A29" s="76"/>
      <c r="B29" s="77"/>
      <c r="C29" s="77"/>
      <c r="D29" s="91"/>
      <c r="E29" s="72"/>
      <c r="F29" s="68"/>
      <c r="G29" s="94"/>
      <c r="H29" s="99"/>
      <c r="I29" s="106">
        <f>UPPER(IF(OR(H29="a",H29="as"),R28,IF(OR(H29="b",H29="bs"),R30,"")))</f>
      </c>
      <c r="J29" s="100"/>
      <c r="K29" s="7"/>
      <c r="L29" s="103"/>
      <c r="M29" s="7"/>
      <c r="N29" s="8"/>
      <c r="O29" s="7"/>
      <c r="P29" s="8"/>
      <c r="Q29" s="4"/>
      <c r="R29" s="98"/>
      <c r="S29" s="4"/>
      <c r="T29" s="4"/>
      <c r="U29" s="4"/>
    </row>
    <row r="30" spans="1:21" ht="9" customHeight="1">
      <c r="A30" s="78">
        <v>12</v>
      </c>
      <c r="B30" s="79">
        <f>IF($D30="","",VLOOKUP($D30,'Lista TG(S)'!$A$9:$J$72,7))</f>
        <v>0</v>
      </c>
      <c r="C30" s="79">
        <f>IF($D30="","",VLOOKUP($D30,'Lista TG(S)'!$A$9:$J$72,8))</f>
        <v>185</v>
      </c>
      <c r="D30" s="92">
        <v>13</v>
      </c>
      <c r="E30" s="73" t="str">
        <f>IF($D30="","",VLOOKUP($D30,'Lista TG(S)'!$A$9:$J$72,10))</f>
        <v>GINAŁ, Jan</v>
      </c>
      <c r="F30" s="9"/>
      <c r="G30" s="95" t="str">
        <f>IF($D30="","",VLOOKUP($D30,'Lista TG(S)'!$A$9:$J$72,4))</f>
        <v>KS Break-Point Brwinów</v>
      </c>
      <c r="H30" s="100"/>
      <c r="I30" s="71"/>
      <c r="J30" s="250">
        <f>IF(OR(H29="a",H29="as"),D28,IF(OR(H29="b",H29="bs"),D30,""))</f>
      </c>
      <c r="K30" s="239">
        <f>IF(OR(H29="a",H29="as"),D30,IF(OR(H29="b",H29="bs"),D28,""))</f>
      </c>
      <c r="L30" s="103"/>
      <c r="M30" s="7"/>
      <c r="N30" s="8"/>
      <c r="O30" s="7"/>
      <c r="P30" s="8"/>
      <c r="Q30" s="4"/>
      <c r="R30" s="71" t="str">
        <f>IF($D30="","",VLOOKUP($D30,'Lista TG(S)'!$A$9:$J$72,2))</f>
        <v>Ginał</v>
      </c>
      <c r="S30" s="4"/>
      <c r="T30" s="4"/>
      <c r="U30" s="4"/>
    </row>
    <row r="31" spans="1:21" ht="9" customHeight="1">
      <c r="A31" s="74"/>
      <c r="B31" s="23"/>
      <c r="C31" s="23"/>
      <c r="D31" s="75"/>
      <c r="E31" s="71"/>
      <c r="F31" s="4"/>
      <c r="G31" s="96"/>
      <c r="H31" s="101"/>
      <c r="I31" s="4"/>
      <c r="J31" s="101"/>
      <c r="K31" s="7"/>
      <c r="L31" s="103"/>
      <c r="M31" s="106">
        <f>UPPER(IF(OR(L31="a",L31="as"),K27,IF(OR(L31="b",L31="bs"),K35,"")))</f>
      </c>
      <c r="N31" s="10"/>
      <c r="O31" s="7"/>
      <c r="P31" s="8"/>
      <c r="Q31" s="4"/>
      <c r="R31" s="98"/>
      <c r="S31" s="4"/>
      <c r="T31" s="4"/>
      <c r="U31" s="4"/>
    </row>
    <row r="32" spans="1:21" ht="9" customHeight="1">
      <c r="A32" s="74">
        <v>13</v>
      </c>
      <c r="B32" s="79">
        <f>IF($D32="","",VLOOKUP($D32,'Lista TG(S)'!$A$9:$J$72,7))</f>
        <v>0</v>
      </c>
      <c r="C32" s="79">
        <f>IF($D32="","",VLOOKUP($D32,'Lista TG(S)'!$A$9:$J$72,8))</f>
        <v>378</v>
      </c>
      <c r="D32" s="92">
        <v>29</v>
      </c>
      <c r="E32" s="73" t="str">
        <f>IF($D32="","",VLOOKUP($D32,'Lista TG(S)'!$A$9:$J$72,10))</f>
        <v>SZCZĘSNY, Mateusz </v>
      </c>
      <c r="F32" s="9"/>
      <c r="G32" s="95" t="str">
        <f>IF($D32="","",VLOOKUP($D32,'Lista TG(S)'!$A$9:$J$72,4))</f>
        <v>UKT Radość 90 Warszawa</v>
      </c>
      <c r="H32" s="101"/>
      <c r="I32" s="4"/>
      <c r="J32" s="101"/>
      <c r="K32" s="7"/>
      <c r="L32" s="103"/>
      <c r="M32" s="71"/>
      <c r="N32" s="250">
        <f>IF(OR(L31="a",L31="as"),L28,IF(OR(L31="b",L31="bs"),L36,""))</f>
      </c>
      <c r="O32" s="239">
        <f>IF(OR(L31="a",L31="as"),L36,IF(OR(L31="b",L31="bs"),L28,""))</f>
      </c>
      <c r="P32" s="8"/>
      <c r="Q32" s="4"/>
      <c r="R32" s="71" t="str">
        <f>IF($D32="","",VLOOKUP($D32,'Lista TG(S)'!$A$9:$J$72,2))</f>
        <v>Szczęsny</v>
      </c>
      <c r="S32" s="4"/>
      <c r="T32" s="4"/>
      <c r="U32" s="4"/>
    </row>
    <row r="33" spans="1:21" ht="9" customHeight="1">
      <c r="A33" s="76"/>
      <c r="B33" s="77"/>
      <c r="C33" s="77"/>
      <c r="D33" s="91"/>
      <c r="E33" s="72"/>
      <c r="F33" s="68"/>
      <c r="G33" s="94"/>
      <c r="H33" s="99"/>
      <c r="I33" s="106">
        <f>UPPER(IF(OR(H33="a",H33="as"),R32,IF(OR(H33="b",H33="bs"),R34,"")))</f>
      </c>
      <c r="J33" s="174"/>
      <c r="K33" s="175"/>
      <c r="L33" s="103"/>
      <c r="M33" s="4"/>
      <c r="N33" s="4"/>
      <c r="O33" s="7"/>
      <c r="P33" s="8"/>
      <c r="Q33" s="4"/>
      <c r="R33" s="98"/>
      <c r="S33" s="4"/>
      <c r="T33" s="4"/>
      <c r="U33" s="4"/>
    </row>
    <row r="34" spans="1:21" ht="9" customHeight="1">
      <c r="A34" s="78">
        <v>14</v>
      </c>
      <c r="B34" s="79">
        <f>IF($D34="","",VLOOKUP($D34,'Lista TG(S)'!$A$9:$J$72,7))</f>
        <v>0</v>
      </c>
      <c r="C34" s="79">
        <f>IF($D34="","",VLOOKUP($D34,'Lista TG(S)'!$A$9:$J$72,8))</f>
        <v>254</v>
      </c>
      <c r="D34" s="92">
        <v>18</v>
      </c>
      <c r="E34" s="73" t="str">
        <f>IF($D34="","",VLOOKUP($D34,'Lista TG(S)'!$A$9:$J$72,10))</f>
        <v>ROGOYSKI, Jan Maksymilian</v>
      </c>
      <c r="F34" s="9"/>
      <c r="G34" s="95" t="str">
        <f>IF($D34="","",VLOOKUP($D34,'Lista TG(S)'!$A$9:$J$72,4))</f>
        <v>TKKF Falenica Warszawa</v>
      </c>
      <c r="H34" s="100"/>
      <c r="I34" s="72"/>
      <c r="J34" s="238">
        <f>IF(OR(H33="a",H33="as"),D32,IF(OR(H33="b",H33="bs"),D34,""))</f>
      </c>
      <c r="K34" s="239">
        <f>IF(OR(H33="a",H33="as"),D34,IF(OR(H33="b",H33="bs"),D32,""))</f>
      </c>
      <c r="L34" s="103"/>
      <c r="M34" s="4"/>
      <c r="N34" s="4"/>
      <c r="O34" s="7"/>
      <c r="P34" s="8"/>
      <c r="Q34" s="4"/>
      <c r="R34" s="71" t="str">
        <f>IF($D34="","",VLOOKUP($D34,'Lista TG(S)'!$A$9:$J$72,2))</f>
        <v>Rogoyski</v>
      </c>
      <c r="S34" s="4"/>
      <c r="T34" s="4"/>
      <c r="U34" s="4"/>
    </row>
    <row r="35" spans="1:21" ht="9" customHeight="1">
      <c r="A35" s="74"/>
      <c r="B35" s="23"/>
      <c r="C35" s="23"/>
      <c r="D35" s="75"/>
      <c r="E35" s="71"/>
      <c r="F35" s="4"/>
      <c r="G35" s="96"/>
      <c r="H35" s="101"/>
      <c r="I35" s="7"/>
      <c r="J35" s="103"/>
      <c r="K35" s="106">
        <f>UPPER(IF(OR(J35="a",J35="as"),I33,IF(OR(J35="b",J35="bs"),I37,"")))</f>
      </c>
      <c r="L35" s="100"/>
      <c r="M35" s="4"/>
      <c r="N35" s="4"/>
      <c r="O35" s="7"/>
      <c r="P35" s="8"/>
      <c r="Q35" s="4"/>
      <c r="R35" s="98"/>
      <c r="S35" s="4"/>
      <c r="T35" s="4"/>
      <c r="U35" s="4"/>
    </row>
    <row r="36" spans="1:21" ht="9" customHeight="1">
      <c r="A36" s="74">
        <v>15</v>
      </c>
      <c r="B36" s="79">
        <f>IF($D36="","",VLOOKUP($D36,'Lista TG(S)'!$A$9:$J$72,7))</f>
        <v>0</v>
      </c>
      <c r="C36" s="79">
        <f>IF($D36="","",VLOOKUP($D36,'Lista TG(S)'!$A$9:$J$72,8))</f>
        <v>362</v>
      </c>
      <c r="D36" s="92">
        <v>24</v>
      </c>
      <c r="E36" s="73" t="str">
        <f>IF($D36="","",VLOOKUP($D36,'Lista TG(S)'!$A$9:$J$72,10))</f>
        <v>PYKA, Łukasz</v>
      </c>
      <c r="F36" s="9"/>
      <c r="G36" s="95" t="str">
        <f>IF($D36="","",VLOOKUP($D36,'Lista TG(S)'!$A$9:$J$72,4))</f>
        <v>KT Legia Warszawa</v>
      </c>
      <c r="H36" s="101"/>
      <c r="I36" s="7"/>
      <c r="J36" s="103"/>
      <c r="K36" s="71"/>
      <c r="L36" s="250">
        <f>IF(OR(J35="a",J35="as"),J34,IF(OR(J35="b",J35="bs"),J38,""))</f>
      </c>
      <c r="M36" s="239">
        <f>IF(OR(J35="a",J35="as"),J38,IF(OR(J35="b",J35="bs"),J34,""))</f>
      </c>
      <c r="N36" s="4"/>
      <c r="O36" s="7"/>
      <c r="P36" s="8"/>
      <c r="Q36" s="4"/>
      <c r="R36" s="71" t="str">
        <f>IF($D36="","",VLOOKUP($D36,'Lista TG(S)'!$A$9:$J$72,2))</f>
        <v>Pyka</v>
      </c>
      <c r="S36" s="4"/>
      <c r="T36" s="4"/>
      <c r="U36" s="4"/>
    </row>
    <row r="37" spans="1:21" ht="9" customHeight="1">
      <c r="A37" s="76"/>
      <c r="B37" s="77"/>
      <c r="C37" s="77"/>
      <c r="D37" s="91"/>
      <c r="E37" s="72"/>
      <c r="F37" s="68"/>
      <c r="G37" s="94"/>
      <c r="H37" s="99"/>
      <c r="I37" s="106">
        <f>UPPER(IF(OR(H37="a",H37="as"),R36,IF(OR(H37="b",H37="bs"),R38,"")))</f>
      </c>
      <c r="J37" s="100"/>
      <c r="K37" s="4"/>
      <c r="L37" s="101"/>
      <c r="M37" s="4"/>
      <c r="N37" s="4"/>
      <c r="O37" s="7"/>
      <c r="P37" s="8"/>
      <c r="Q37" s="4"/>
      <c r="R37" s="98"/>
      <c r="S37" s="4"/>
      <c r="T37" s="4"/>
      <c r="U37" s="4"/>
    </row>
    <row r="38" spans="1:21" ht="9" customHeight="1">
      <c r="A38" s="78">
        <v>16</v>
      </c>
      <c r="B38" s="87">
        <f>IF($D38="","",VLOOKUP($D38,'Lista TG(S)'!$A$9:$J$72,7))</f>
        <v>0</v>
      </c>
      <c r="C38" s="87">
        <f>IF($D38="","",VLOOKUP($D38,'Lista TG(S)'!$A$9:$J$72,8))</f>
        <v>133</v>
      </c>
      <c r="D38" s="90">
        <v>8</v>
      </c>
      <c r="E38" s="88" t="str">
        <f>IF($D38="","",VLOOKUP($D38,'Lista TG(S)'!$A$9:$J$72,10))</f>
        <v>MAŃKOWSKI, Daniel</v>
      </c>
      <c r="F38" s="89"/>
      <c r="G38" s="69" t="str">
        <f>IF($D38="","",VLOOKUP($D38,'Lista TG(S)'!$A$9:$J$72,4))</f>
        <v>UKS Tenisowe Asy Warszawa</v>
      </c>
      <c r="H38" s="102"/>
      <c r="I38" s="71"/>
      <c r="J38" s="250">
        <f>IF(OR(H37="a",H37="as"),D36,IF(OR(H37="b",H37="bs"),D38,""))</f>
      </c>
      <c r="K38" s="239">
        <f>IF(OR(H37="a",H37="as"),D38,IF(OR(H37="b",H37="bs"),D36,""))</f>
      </c>
      <c r="L38" s="101"/>
      <c r="M38" s="126" t="s">
        <v>36</v>
      </c>
      <c r="N38" s="4"/>
      <c r="O38" s="7"/>
      <c r="P38" s="8"/>
      <c r="Q38" s="4"/>
      <c r="R38" s="71" t="str">
        <f>IF($D38="","",VLOOKUP($D38,'Lista TG(S)'!$A$9:$J$72,2))</f>
        <v>Mańkowski</v>
      </c>
      <c r="S38" s="4"/>
      <c r="T38" s="4"/>
      <c r="U38" s="4"/>
    </row>
    <row r="39" spans="1:21" ht="9" customHeight="1">
      <c r="A39" s="74"/>
      <c r="B39" s="23"/>
      <c r="C39" s="23"/>
      <c r="D39" s="75"/>
      <c r="E39" s="71"/>
      <c r="F39" s="4"/>
      <c r="G39" s="96"/>
      <c r="H39" s="101"/>
      <c r="I39" s="4"/>
      <c r="J39" s="101"/>
      <c r="K39" s="4"/>
      <c r="L39" s="101"/>
      <c r="M39" s="4"/>
      <c r="N39" s="172"/>
      <c r="O39" s="106">
        <f>UPPER(IF(OR(N39="a",N39="as"),O23,IF(OR(N39="b",N39="bs"),O55,"")))</f>
      </c>
      <c r="P39" s="8"/>
      <c r="Q39" s="4"/>
      <c r="R39" s="98"/>
      <c r="S39" s="4"/>
      <c r="T39" s="4"/>
      <c r="U39" s="4"/>
    </row>
    <row r="40" spans="1:21" ht="9" customHeight="1">
      <c r="A40" s="74">
        <v>17</v>
      </c>
      <c r="B40" s="84">
        <f>IF($D40="","",VLOOKUP($D40,'Lista TG(S)'!$A$9:$J$72,7))</f>
        <v>0</v>
      </c>
      <c r="C40" s="84">
        <f>IF($D40="","",VLOOKUP($D40,'Lista TG(S)'!$A$9:$J$72,8))</f>
        <v>130</v>
      </c>
      <c r="D40" s="90">
        <v>7</v>
      </c>
      <c r="E40" s="85" t="str">
        <f>IF($D40="","",VLOOKUP($D40,'Lista TG(S)'!$A$9:$J$72,10))</f>
        <v>GNIAZDOWSKI, Franciszek</v>
      </c>
      <c r="F40" s="86"/>
      <c r="G40" s="67" t="str">
        <f>IF($D40="","",VLOOKUP($D40,'Lista TG(S)'!$A$9:$J$72,4))</f>
        <v>ST TieBreak Warszawa</v>
      </c>
      <c r="H40" s="101"/>
      <c r="I40" s="4"/>
      <c r="J40" s="101"/>
      <c r="K40" s="4"/>
      <c r="L40" s="101"/>
      <c r="M40" s="4"/>
      <c r="N40" s="104"/>
      <c r="O40" s="72"/>
      <c r="P40" s="238">
        <f>IF(OR(N39="a",N39="as"),P24,IF(OR(N39="b",N39="bs"),P56,""))</f>
      </c>
      <c r="Q40" s="239">
        <f>IF(OR(N39="a",N39="as"),P56,IF(OR(N39="b",N39="bs"),P24,""))</f>
      </c>
      <c r="R40" s="71" t="str">
        <f>IF($D40="","",VLOOKUP($D40,'Lista TG(S)'!$A$9:$J$72,2))</f>
        <v>Gniazdowski</v>
      </c>
      <c r="S40" s="4"/>
      <c r="T40" s="4"/>
      <c r="U40" s="4"/>
    </row>
    <row r="41" spans="1:21" ht="9" customHeight="1">
      <c r="A41" s="76"/>
      <c r="B41" s="77"/>
      <c r="C41" s="77"/>
      <c r="D41" s="91"/>
      <c r="E41" s="72"/>
      <c r="F41" s="68"/>
      <c r="G41" s="94"/>
      <c r="H41" s="99"/>
      <c r="I41" s="106">
        <f>UPPER(IF(OR(H41="a",H41="as"),R40,IF(OR(H41="b",H41="bs"),R42,"")))</f>
      </c>
      <c r="J41" s="174"/>
      <c r="K41" s="175"/>
      <c r="L41" s="101"/>
      <c r="M41" s="4"/>
      <c r="N41" s="4"/>
      <c r="O41" s="7"/>
      <c r="P41" s="8"/>
      <c r="Q41" s="4"/>
      <c r="R41" s="98"/>
      <c r="S41" s="4"/>
      <c r="T41" s="4"/>
      <c r="U41" s="4"/>
    </row>
    <row r="42" spans="1:21" ht="9" customHeight="1">
      <c r="A42" s="78">
        <v>18</v>
      </c>
      <c r="B42" s="79">
        <f>IF($D42="","",VLOOKUP($D42,'Lista TG(S)'!$A$9:$J$72,7))</f>
        <v>0</v>
      </c>
      <c r="C42" s="79">
        <f>IF($D42="","",VLOOKUP($D42,'Lista TG(S)'!$A$9:$J$72,8))</f>
        <v>365</v>
      </c>
      <c r="D42" s="92">
        <v>25</v>
      </c>
      <c r="E42" s="73" t="str">
        <f>IF($D42="","",VLOOKUP($D42,'Lista TG(S)'!$A$9:$J$72,10))</f>
        <v>BRZUCHALSKI, Antoni</v>
      </c>
      <c r="F42" s="9"/>
      <c r="G42" s="95" t="str">
        <f>IF($D42="","",VLOOKUP($D42,'Lista TG(S)'!$A$9:$J$72,4))</f>
        <v>UKT Radość 90 Warszawa</v>
      </c>
      <c r="H42" s="100"/>
      <c r="I42" s="72"/>
      <c r="J42" s="238">
        <f>IF(OR(H41="a",H41="as"),D40,IF(OR(H41="b",H41="bs"),D42,""))</f>
      </c>
      <c r="K42" s="239">
        <f>IF(OR(H41="a",H41="as"),D42,IF(OR(H41="b",H41="bs"),D40,""))</f>
      </c>
      <c r="L42" s="101"/>
      <c r="M42" s="4"/>
      <c r="N42" s="4"/>
      <c r="O42" s="7"/>
      <c r="P42" s="8"/>
      <c r="Q42" s="4"/>
      <c r="R42" s="71" t="str">
        <f>IF($D42="","",VLOOKUP($D42,'Lista TG(S)'!$A$9:$J$72,2))</f>
        <v>Brzuchalski</v>
      </c>
      <c r="S42" s="4"/>
      <c r="T42" s="4"/>
      <c r="U42" s="4"/>
    </row>
    <row r="43" spans="1:21" ht="9" customHeight="1">
      <c r="A43" s="74"/>
      <c r="B43" s="23"/>
      <c r="C43" s="23"/>
      <c r="D43" s="75"/>
      <c r="E43" s="71"/>
      <c r="F43" s="4"/>
      <c r="G43" s="96"/>
      <c r="H43" s="101"/>
      <c r="I43" s="7"/>
      <c r="J43" s="103"/>
      <c r="K43" s="106">
        <f>UPPER(IF(OR(J43="a",J43="as"),I41,IF(OR(J43="b",J43="bs"),I45,"")))</f>
      </c>
      <c r="L43" s="177"/>
      <c r="M43" s="178"/>
      <c r="N43" s="4"/>
      <c r="O43" s="7"/>
      <c r="P43" s="8"/>
      <c r="Q43" s="4"/>
      <c r="R43" s="98"/>
      <c r="S43" s="4"/>
      <c r="T43" s="4"/>
      <c r="U43" s="4"/>
    </row>
    <row r="44" spans="1:21" ht="9" customHeight="1">
      <c r="A44" s="74">
        <v>19</v>
      </c>
      <c r="B44" s="79">
        <f>IF($D44="","",VLOOKUP($D44,'Lista TG(S)'!$A$9:$J$72,7))</f>
        <v>0</v>
      </c>
      <c r="C44" s="79">
        <f>IF($D44="","",VLOOKUP($D44,'Lista TG(S)'!$A$9:$J$72,8))</f>
        <v>388</v>
      </c>
      <c r="D44" s="92">
        <v>30</v>
      </c>
      <c r="E44" s="73" t="str">
        <f>IF($D44="","",VLOOKUP($D44,'Lista TG(S)'!$A$9:$J$72,10))</f>
        <v>GÓRA, Miłosz</v>
      </c>
      <c r="F44" s="9"/>
      <c r="G44" s="95" t="str">
        <f>IF($D44="","",VLOOKUP($D44,'Lista TG(S)'!$A$9:$J$72,4))</f>
        <v>NST (mazowieckie)</v>
      </c>
      <c r="H44" s="101"/>
      <c r="I44" s="7"/>
      <c r="J44" s="103"/>
      <c r="K44" s="72"/>
      <c r="L44" s="238">
        <f>IF(OR(J43="a",J43="as"),J42,IF(OR(J43="b",J43="bs"),J46,""))</f>
      </c>
      <c r="M44" s="239">
        <f>IF(OR(J43="a",J43="as"),J46,IF(OR(J43="b",J43="bs"),J42,""))</f>
      </c>
      <c r="N44" s="4"/>
      <c r="O44" s="7"/>
      <c r="P44" s="8"/>
      <c r="Q44" s="4"/>
      <c r="R44" s="71" t="str">
        <f>IF($D44="","",VLOOKUP($D44,'Lista TG(S)'!$A$9:$J$72,2))</f>
        <v>Góra</v>
      </c>
      <c r="S44" s="4"/>
      <c r="T44" s="4"/>
      <c r="U44" s="4"/>
    </row>
    <row r="45" spans="1:21" ht="9" customHeight="1">
      <c r="A45" s="76"/>
      <c r="B45" s="77"/>
      <c r="C45" s="77"/>
      <c r="D45" s="91"/>
      <c r="E45" s="72"/>
      <c r="F45" s="68"/>
      <c r="G45" s="94"/>
      <c r="H45" s="99"/>
      <c r="I45" s="106">
        <f>UPPER(IF(OR(H45="a",H45="as"),R44,IF(OR(H45="b",H45="bs"),R46,"")))</f>
      </c>
      <c r="J45" s="100"/>
      <c r="K45" s="7"/>
      <c r="L45" s="103"/>
      <c r="M45" s="4"/>
      <c r="N45" s="4"/>
      <c r="O45" s="7"/>
      <c r="P45" s="8"/>
      <c r="Q45" s="4"/>
      <c r="R45" s="98"/>
      <c r="S45" s="4"/>
      <c r="T45" s="4"/>
      <c r="U45" s="4"/>
    </row>
    <row r="46" spans="1:21" ht="9" customHeight="1">
      <c r="A46" s="78">
        <v>20</v>
      </c>
      <c r="B46" s="79">
        <f>IF($D46="","",VLOOKUP($D46,'Lista TG(S)'!$A$9:$J$72,7))</f>
        <v>0</v>
      </c>
      <c r="C46" s="79">
        <f>IF($D46="","",VLOOKUP($D46,'Lista TG(S)'!$A$9:$J$72,8))</f>
        <v>138</v>
      </c>
      <c r="D46" s="92">
        <v>9</v>
      </c>
      <c r="E46" s="73" t="str">
        <f>IF($D46="","",VLOOKUP($D46,'Lista TG(S)'!$A$9:$J$72,10))</f>
        <v>ROGOYSKI, Jakub Maurycy</v>
      </c>
      <c r="F46" s="9"/>
      <c r="G46" s="95" t="str">
        <f>IF($D46="","",VLOOKUP($D46,'Lista TG(S)'!$A$9:$J$72,4))</f>
        <v>TKKF Falenica Warszawa</v>
      </c>
      <c r="H46" s="100"/>
      <c r="I46" s="71"/>
      <c r="J46" s="250">
        <f>IF(OR(H45="a",H45="as"),D44,IF(OR(H45="b",H45="bs"),D46,""))</f>
      </c>
      <c r="K46" s="239">
        <f>IF(OR(H45="a",H45="as"),D46,IF(OR(H45="b",H45="bs"),D44,""))</f>
      </c>
      <c r="L46" s="103"/>
      <c r="M46" s="4"/>
      <c r="N46" s="4"/>
      <c r="O46" s="7"/>
      <c r="P46" s="8"/>
      <c r="Q46" s="4"/>
      <c r="R46" s="71" t="str">
        <f>IF($D46="","",VLOOKUP($D46,'Lista TG(S)'!$A$9:$J$72,2))</f>
        <v>Rogoyski</v>
      </c>
      <c r="S46" s="4"/>
      <c r="T46" s="4"/>
      <c r="U46" s="4"/>
    </row>
    <row r="47" spans="1:21" ht="9" customHeight="1">
      <c r="A47" s="74"/>
      <c r="B47" s="23"/>
      <c r="C47" s="23"/>
      <c r="D47" s="75"/>
      <c r="E47" s="71"/>
      <c r="F47" s="4"/>
      <c r="G47" s="96"/>
      <c r="H47" s="101"/>
      <c r="I47" s="4"/>
      <c r="J47" s="101"/>
      <c r="K47" s="7"/>
      <c r="L47" s="103"/>
      <c r="M47" s="106">
        <f>UPPER(IF(OR(L47="a",L47="as"),K43,IF(OR(L47="b",L47="bs"),K51,"")))</f>
      </c>
      <c r="N47" s="177"/>
      <c r="O47" s="178"/>
      <c r="P47" s="8"/>
      <c r="Q47" s="4"/>
      <c r="R47" s="98"/>
      <c r="S47" s="4"/>
      <c r="T47" s="4"/>
      <c r="U47" s="4"/>
    </row>
    <row r="48" spans="1:21" ht="9" customHeight="1">
      <c r="A48" s="74">
        <v>21</v>
      </c>
      <c r="B48" s="79">
        <f>IF($D48="","",VLOOKUP($D48,'Lista TG(S)'!$A$9:$J$72,7))</f>
        <v>0</v>
      </c>
      <c r="C48" s="79">
        <f>IF($D48="","",VLOOKUP($D48,'Lista TG(S)'!$A$9:$J$72,8))</f>
        <v>262</v>
      </c>
      <c r="D48" s="92">
        <v>19</v>
      </c>
      <c r="E48" s="73" t="str">
        <f>IF($D48="","",VLOOKUP($D48,'Lista TG(S)'!$A$9:$J$72,10))</f>
        <v>DOLIGALSKI, Kamil</v>
      </c>
      <c r="F48" s="9"/>
      <c r="G48" s="95" t="str">
        <f>IF($D48="","",VLOOKUP($D48,'Lista TG(S)'!$A$9:$J$72,4))</f>
        <v>UKS Okęcie Sport Warszawa</v>
      </c>
      <c r="H48" s="101"/>
      <c r="I48" s="4"/>
      <c r="J48" s="101"/>
      <c r="K48" s="7"/>
      <c r="L48" s="103"/>
      <c r="M48" s="72"/>
      <c r="N48" s="238">
        <f>IF(OR(L47="a",L47="as"),L44,IF(OR(L47="b",L47="bs"),L52,""))</f>
      </c>
      <c r="O48" s="239">
        <f>IF(OR(L47="a",L47="as"),L52,IF(OR(L47="b",L47="bs"),L44,""))</f>
      </c>
      <c r="P48" s="8"/>
      <c r="Q48" s="4"/>
      <c r="R48" s="71" t="str">
        <f>IF($D48="","",VLOOKUP($D48,'Lista TG(S)'!$A$9:$J$72,2))</f>
        <v>Doligalski</v>
      </c>
      <c r="S48" s="4"/>
      <c r="T48" s="4"/>
      <c r="U48" s="4"/>
    </row>
    <row r="49" spans="1:21" ht="9" customHeight="1">
      <c r="A49" s="76"/>
      <c r="B49" s="77"/>
      <c r="C49" s="77"/>
      <c r="D49" s="91"/>
      <c r="E49" s="72"/>
      <c r="F49" s="68"/>
      <c r="G49" s="94"/>
      <c r="H49" s="99"/>
      <c r="I49" s="106">
        <f>UPPER(IF(OR(H49="a",H49="as"),R48,IF(OR(H49="b",H49="bs"),R50,"")))</f>
      </c>
      <c r="J49" s="174"/>
      <c r="K49" s="175"/>
      <c r="L49" s="103"/>
      <c r="M49" s="7"/>
      <c r="N49" s="8"/>
      <c r="O49" s="7"/>
      <c r="P49" s="8"/>
      <c r="Q49" s="4"/>
      <c r="R49" s="98"/>
      <c r="S49" s="4"/>
      <c r="T49" s="4"/>
      <c r="U49" s="4"/>
    </row>
    <row r="50" spans="1:21" ht="9" customHeight="1">
      <c r="A50" s="78">
        <v>22</v>
      </c>
      <c r="B50" s="79">
        <f>IF($D50="","",VLOOKUP($D50,'Lista TG(S)'!$A$9:$J$72,7))</f>
        <v>0</v>
      </c>
      <c r="C50" s="79">
        <f>IF($D50="","",VLOOKUP($D50,'Lista TG(S)'!$A$9:$J$72,8))</f>
        <v>365</v>
      </c>
      <c r="D50" s="92">
        <v>26</v>
      </c>
      <c r="E50" s="73" t="str">
        <f>IF($D50="","",VLOOKUP($D50,'Lista TG(S)'!$A$9:$J$72,10))</f>
        <v>BRZUCHALSKI, Jan</v>
      </c>
      <c r="F50" s="9"/>
      <c r="G50" s="95" t="str">
        <f>IF($D50="","",VLOOKUP($D50,'Lista TG(S)'!$A$9:$J$72,4))</f>
        <v>UKT Radość 90 Warszawa</v>
      </c>
      <c r="H50" s="100"/>
      <c r="I50" s="72"/>
      <c r="J50" s="238">
        <f>IF(OR(H49="a",H49="as"),D48,IF(OR(H49="b",H49="bs"),D50,""))</f>
      </c>
      <c r="K50" s="239">
        <f>IF(OR(H49="a",H49="as"),D50,IF(OR(H49="b",H49="bs"),D48,""))</f>
      </c>
      <c r="L50" s="103"/>
      <c r="M50" s="7"/>
      <c r="N50" s="8"/>
      <c r="O50" s="7"/>
      <c r="P50" s="8"/>
      <c r="Q50" s="4"/>
      <c r="R50" s="71" t="str">
        <f>IF($D50="","",VLOOKUP($D50,'Lista TG(S)'!$A$9:$J$72,2))</f>
        <v>Brzuchalski</v>
      </c>
      <c r="S50" s="4"/>
      <c r="T50" s="4"/>
      <c r="U50" s="4"/>
    </row>
    <row r="51" spans="1:21" ht="9" customHeight="1">
      <c r="A51" s="74"/>
      <c r="B51" s="23"/>
      <c r="C51" s="23"/>
      <c r="D51" s="75"/>
      <c r="E51" s="71"/>
      <c r="F51" s="4"/>
      <c r="G51" s="96"/>
      <c r="H51" s="101"/>
      <c r="I51" s="7"/>
      <c r="J51" s="103"/>
      <c r="K51" s="106">
        <f>UPPER(IF(OR(J51="a",J51="as"),I49,IF(OR(J51="b",J51="bs"),I53,"")))</f>
      </c>
      <c r="L51" s="100"/>
      <c r="M51" s="7"/>
      <c r="N51" s="8"/>
      <c r="O51" s="7"/>
      <c r="P51" s="8"/>
      <c r="Q51" s="4"/>
      <c r="R51" s="98"/>
      <c r="S51" s="4"/>
      <c r="T51" s="4"/>
      <c r="U51" s="4"/>
    </row>
    <row r="52" spans="1:21" ht="9" customHeight="1">
      <c r="A52" s="74">
        <v>23</v>
      </c>
      <c r="B52" s="79">
        <f>IF($D52="","",VLOOKUP($D52,'Lista TG(S)'!$A$9:$J$72,7))</f>
        <v>0</v>
      </c>
      <c r="C52" s="79">
        <f>IF($D52="","",VLOOKUP($D52,'Lista TG(S)'!$A$9:$J$72,8))</f>
        <v>158</v>
      </c>
      <c r="D52" s="92">
        <v>10</v>
      </c>
      <c r="E52" s="73" t="str">
        <f>IF($D52="","",VLOOKUP($D52,'Lista TG(S)'!$A$9:$J$72,10))</f>
        <v>ROMER, Karol</v>
      </c>
      <c r="F52" s="9"/>
      <c r="G52" s="95" t="str">
        <f>IF($D52="","",VLOOKUP($D52,'Lista TG(S)'!$A$9:$J$72,4))</f>
        <v>ST TieBreak Warszawa</v>
      </c>
      <c r="H52" s="101"/>
      <c r="I52" s="7"/>
      <c r="J52" s="103"/>
      <c r="K52" s="71"/>
      <c r="L52" s="250">
        <f>IF(OR(J51="a",J51="as"),J50,IF(OR(J51="b",J51="bs"),J54,""))</f>
      </c>
      <c r="M52" s="239">
        <f>IF(OR(J51="a",J51="as"),J54,IF(OR(J51="b",J51="bs"),J50,""))</f>
      </c>
      <c r="N52" s="8"/>
      <c r="O52" s="7"/>
      <c r="P52" s="8"/>
      <c r="Q52" s="4"/>
      <c r="R52" s="71" t="str">
        <f>IF($D52="","",VLOOKUP($D52,'Lista TG(S)'!$A$9:$J$72,2))</f>
        <v>Romer</v>
      </c>
      <c r="S52" s="4"/>
      <c r="T52" s="4"/>
      <c r="U52" s="4"/>
    </row>
    <row r="53" spans="1:21" ht="9" customHeight="1">
      <c r="A53" s="76"/>
      <c r="B53" s="77"/>
      <c r="C53" s="77"/>
      <c r="D53" s="91"/>
      <c r="E53" s="72"/>
      <c r="F53" s="68"/>
      <c r="G53" s="94"/>
      <c r="H53" s="99"/>
      <c r="I53" s="106">
        <f>UPPER(IF(OR(H53="a",H53="as"),R52,IF(OR(H53="b",H53="bs"),R54,"")))</f>
      </c>
      <c r="J53" s="100"/>
      <c r="K53" s="4"/>
      <c r="L53" s="101"/>
      <c r="M53" s="7"/>
      <c r="N53" s="8"/>
      <c r="O53" s="7"/>
      <c r="P53" s="8"/>
      <c r="Q53" s="4"/>
      <c r="R53" s="98"/>
      <c r="S53" s="4"/>
      <c r="T53" s="4"/>
      <c r="U53" s="4"/>
    </row>
    <row r="54" spans="1:21" ht="9" customHeight="1">
      <c r="A54" s="78">
        <v>24</v>
      </c>
      <c r="B54" s="87">
        <f>IF($D54="","",VLOOKUP($D54,'Lista TG(S)'!$A$9:$J$72,7))</f>
        <v>0</v>
      </c>
      <c r="C54" s="87">
        <f>IF($D54="","",VLOOKUP($D54,'Lista TG(S)'!$A$9:$J$72,8))</f>
        <v>83</v>
      </c>
      <c r="D54" s="90">
        <v>3</v>
      </c>
      <c r="E54" s="88" t="str">
        <f>IF($D54="","",VLOOKUP($D54,'Lista TG(S)'!$A$9:$J$72,10))</f>
        <v>GRABCZAN, Jakub</v>
      </c>
      <c r="F54" s="89"/>
      <c r="G54" s="69" t="str">
        <f>IF($D54="","",VLOOKUP($D54,'Lista TG(S)'!$A$9:$J$72,4))</f>
        <v>WTS DeSki Warszawa</v>
      </c>
      <c r="H54" s="100"/>
      <c r="I54" s="71"/>
      <c r="J54" s="250">
        <f>IF(OR(H53="a",H53="as"),D52,IF(OR(H53="b",H53="bs"),D54,""))</f>
      </c>
      <c r="K54" s="239">
        <f>IF(OR(H53="a",H53="as"),D54,IF(OR(H53="b",H53="bs"),D52,""))</f>
      </c>
      <c r="L54" s="101"/>
      <c r="M54" s="7"/>
      <c r="N54" s="8"/>
      <c r="O54" s="7"/>
      <c r="P54" s="8"/>
      <c r="Q54" s="4"/>
      <c r="R54" s="71" t="str">
        <f>IF($D54="","",VLOOKUP($D54,'Lista TG(S)'!$A$9:$J$72,2))</f>
        <v>Grabczan</v>
      </c>
      <c r="S54" s="4"/>
      <c r="T54" s="4"/>
      <c r="U54" s="4"/>
    </row>
    <row r="55" spans="1:21" ht="9" customHeight="1">
      <c r="A55" s="74"/>
      <c r="B55" s="23"/>
      <c r="C55" s="23"/>
      <c r="D55" s="75"/>
      <c r="E55" s="71"/>
      <c r="F55" s="4"/>
      <c r="G55" s="96"/>
      <c r="H55" s="101"/>
      <c r="I55" s="4"/>
      <c r="J55" s="101"/>
      <c r="K55" s="4"/>
      <c r="L55" s="101"/>
      <c r="M55" s="7"/>
      <c r="N55" s="103"/>
      <c r="O55" s="106">
        <f>UPPER(IF(OR(N55="a",N55="as"),M47,IF(OR(N55="b",N55="bs"),M63,"")))</f>
      </c>
      <c r="P55" s="10"/>
      <c r="Q55" s="4"/>
      <c r="R55" s="98"/>
      <c r="S55" s="4"/>
      <c r="T55" s="4"/>
      <c r="U55" s="4"/>
    </row>
    <row r="56" spans="1:21" ht="9" customHeight="1">
      <c r="A56" s="74">
        <v>25</v>
      </c>
      <c r="B56" s="84">
        <f>IF($D56="","",VLOOKUP($D56,'Lista TG(S)'!$A$9:$J$72,7))</f>
        <v>0</v>
      </c>
      <c r="C56" s="84">
        <f>IF($D56="","",VLOOKUP($D56,'Lista TG(S)'!$A$9:$J$72,8))</f>
        <v>124</v>
      </c>
      <c r="D56" s="90">
        <v>6</v>
      </c>
      <c r="E56" s="85" t="str">
        <f>IF($D56="","",VLOOKUP($D56,'Lista TG(S)'!$A$9:$J$72,10))</f>
        <v>GOLDMAN, Mikołaj</v>
      </c>
      <c r="F56" s="86"/>
      <c r="G56" s="67" t="str">
        <f>IF($D56="","",VLOOKUP($D56,'Lista TG(S)'!$A$9:$J$72,4))</f>
        <v>UKT Radość 90 Warszawa</v>
      </c>
      <c r="H56" s="101"/>
      <c r="I56" s="4"/>
      <c r="J56" s="101"/>
      <c r="K56" s="4"/>
      <c r="L56" s="101"/>
      <c r="M56" s="7"/>
      <c r="N56" s="8"/>
      <c r="O56" s="107"/>
      <c r="P56" s="250">
        <f>IF(OR(N55="a",N55="as"),N48,IF(OR(N55="b",N55="bs"),N64,""))</f>
      </c>
      <c r="Q56" s="239">
        <f>IF(OR(N55="a",N55="as"),N64,IF(OR(N55="b",N55="bs"),N48,""))</f>
      </c>
      <c r="R56" s="71" t="str">
        <f>IF($D56="","",VLOOKUP($D56,'Lista TG(S)'!$A$9:$J$72,2))</f>
        <v>Goldman</v>
      </c>
      <c r="S56" s="4"/>
      <c r="T56" s="4"/>
      <c r="U56" s="4"/>
    </row>
    <row r="57" spans="1:21" ht="9" customHeight="1">
      <c r="A57" s="76"/>
      <c r="B57" s="77"/>
      <c r="C57" s="77"/>
      <c r="D57" s="91"/>
      <c r="E57" s="72"/>
      <c r="F57" s="68"/>
      <c r="G57" s="94"/>
      <c r="H57" s="99"/>
      <c r="I57" s="106">
        <f>UPPER(IF(OR(H57="a",H57="as"),R56,IF(OR(H57="b",H57="bs"),R58,"")))</f>
      </c>
      <c r="J57" s="174"/>
      <c r="K57" s="175"/>
      <c r="L57" s="101"/>
      <c r="M57" s="7"/>
      <c r="N57" s="8"/>
      <c r="O57" s="4"/>
      <c r="P57" s="4"/>
      <c r="Q57" s="4"/>
      <c r="R57" s="98"/>
      <c r="S57" s="4"/>
      <c r="T57" s="4"/>
      <c r="U57" s="4"/>
    </row>
    <row r="58" spans="1:21" ht="9" customHeight="1">
      <c r="A58" s="78">
        <v>26</v>
      </c>
      <c r="B58" s="79">
        <f>IF($D58="","",VLOOKUP($D58,'Lista TG(S)'!$A$9:$J$72,7))</f>
        <v>0</v>
      </c>
      <c r="C58" s="79">
        <f>IF($D58="","",VLOOKUP($D58,'Lista TG(S)'!$A$9:$J$72,8))</f>
        <v>278</v>
      </c>
      <c r="D58" s="92">
        <v>20</v>
      </c>
      <c r="E58" s="73" t="str">
        <f>IF($D58="","",VLOOKUP($D58,'Lista TG(S)'!$A$9:$J$72,10))</f>
        <v>BŁOCKI, Bartłomiej</v>
      </c>
      <c r="F58" s="9"/>
      <c r="G58" s="95" t="str">
        <f>IF($D58="","",VLOOKUP($D58,'Lista TG(S)'!$A$9:$J$72,4))</f>
        <v>KT Legia Warszawa</v>
      </c>
      <c r="H58" s="100"/>
      <c r="I58" s="72"/>
      <c r="J58" s="238">
        <f>IF(OR(H57="a",H57="as"),D56,IF(OR(H57="b",H57="bs"),D58,""))</f>
      </c>
      <c r="K58" s="239">
        <f>IF(OR(H57="a",H57="as"),D58,IF(OR(H57="b",H57="bs"),D56,""))</f>
      </c>
      <c r="L58" s="101"/>
      <c r="M58" s="7"/>
      <c r="N58" s="8"/>
      <c r="O58" s="4"/>
      <c r="P58" s="4"/>
      <c r="Q58" s="4"/>
      <c r="R58" s="71" t="str">
        <f>IF($D58="","",VLOOKUP($D58,'Lista TG(S)'!$A$9:$J$72,2))</f>
        <v>Błocki</v>
      </c>
      <c r="S58" s="4"/>
      <c r="T58" s="4"/>
      <c r="U58" s="4"/>
    </row>
    <row r="59" spans="1:21" ht="9" customHeight="1">
      <c r="A59" s="74"/>
      <c r="B59" s="23"/>
      <c r="C59" s="23"/>
      <c r="D59" s="75"/>
      <c r="E59" s="71"/>
      <c r="F59" s="4"/>
      <c r="G59" s="96"/>
      <c r="H59" s="101"/>
      <c r="I59" s="7"/>
      <c r="J59" s="103"/>
      <c r="K59" s="106">
        <f>UPPER(IF(OR(J59="a",J59="as"),I57,IF(OR(J59="b",J59="bs"),I61,"")))</f>
      </c>
      <c r="L59" s="177"/>
      <c r="M59" s="178"/>
      <c r="N59" s="8"/>
      <c r="O59" s="4"/>
      <c r="P59" s="4"/>
      <c r="Q59" s="4"/>
      <c r="R59" s="98"/>
      <c r="S59" s="4"/>
      <c r="T59" s="4"/>
      <c r="U59" s="4"/>
    </row>
    <row r="60" spans="1:21" ht="9" customHeight="1">
      <c r="A60" s="74">
        <v>27</v>
      </c>
      <c r="B60" s="79">
        <f>IF($D60="","",VLOOKUP($D60,'Lista TG(S)'!$A$9:$J$72,7))</f>
        <v>0</v>
      </c>
      <c r="C60" s="79">
        <f>IF($D60="","",VLOOKUP($D60,'Lista TG(S)'!$A$9:$J$72,8))</f>
        <v>217</v>
      </c>
      <c r="D60" s="92">
        <v>15</v>
      </c>
      <c r="E60" s="73" t="str">
        <f>IF($D60="","",VLOOKUP($D60,'Lista TG(S)'!$A$9:$J$72,10))</f>
        <v>LESZCZYNA, Michał</v>
      </c>
      <c r="F60" s="9"/>
      <c r="G60" s="95" t="str">
        <f>IF($D60="","",VLOOKUP($D60,'Lista TG(S)'!$A$9:$J$72,4))</f>
        <v>KS Break-Point Brwinów</v>
      </c>
      <c r="H60" s="101"/>
      <c r="I60" s="7"/>
      <c r="J60" s="103"/>
      <c r="K60" s="72"/>
      <c r="L60" s="238">
        <f>IF(OR(J59="a",J59="as"),J58,IF(OR(J59="b",J59="bs"),J62,""))</f>
      </c>
      <c r="M60" s="239">
        <f>IF(OR(J59="a",J59="as"),J62,IF(OR(J59="b",J59="bs"),J58,""))</f>
      </c>
      <c r="N60" s="8"/>
      <c r="O60" s="4"/>
      <c r="P60" s="4"/>
      <c r="Q60" s="4"/>
      <c r="R60" s="71" t="str">
        <f>IF($D60="","",VLOOKUP($D60,'Lista TG(S)'!$A$9:$J$72,2))</f>
        <v>Leszczyna</v>
      </c>
      <c r="S60" s="4"/>
      <c r="T60" s="4"/>
      <c r="U60" s="4"/>
    </row>
    <row r="61" spans="1:21" ht="9" customHeight="1">
      <c r="A61" s="76"/>
      <c r="B61" s="77"/>
      <c r="C61" s="77"/>
      <c r="D61" s="91"/>
      <c r="E61" s="72"/>
      <c r="F61" s="68"/>
      <c r="G61" s="94"/>
      <c r="H61" s="99"/>
      <c r="I61" s="106">
        <f>UPPER(IF(OR(H61="a",H61="as"),R60,IF(OR(H61="b",H61="bs"),R62,"")))</f>
      </c>
      <c r="J61" s="100"/>
      <c r="K61" s="7"/>
      <c r="L61" s="103"/>
      <c r="M61" s="7"/>
      <c r="N61" s="8"/>
      <c r="O61" s="4"/>
      <c r="P61" s="4"/>
      <c r="Q61" s="4"/>
      <c r="R61" s="98"/>
      <c r="S61" s="4"/>
      <c r="T61" s="4"/>
      <c r="U61" s="4"/>
    </row>
    <row r="62" spans="1:21" ht="9" customHeight="1">
      <c r="A62" s="78">
        <v>28</v>
      </c>
      <c r="B62" s="79">
        <f>IF($D62="","",VLOOKUP($D62,'Lista TG(S)'!$A$9:$J$72,7))</f>
        <v>0</v>
      </c>
      <c r="C62" s="79">
        <f>IF($D62="","",VLOOKUP($D62,'Lista TG(S)'!$A$9:$J$72,8))</f>
        <v>0</v>
      </c>
      <c r="D62" s="92">
        <v>31</v>
      </c>
      <c r="E62" s="73" t="str">
        <f>IF($D62="","",VLOOKUP($D62,'Lista TG(S)'!$A$9:$J$72,10))</f>
        <v>TUŁODZIECKI, Stanisław</v>
      </c>
      <c r="F62" s="9"/>
      <c r="G62" s="95" t="str">
        <f>IF($D62="","",VLOOKUP($D62,'Lista TG(S)'!$A$9:$J$72,4))</f>
        <v>NST (mazowieckie)</v>
      </c>
      <c r="H62" s="100"/>
      <c r="I62" s="71"/>
      <c r="J62" s="250">
        <f>IF(OR(H61="a",H61="as"),D60,IF(OR(H61="b",H61="bs"),D62,""))</f>
      </c>
      <c r="K62" s="239">
        <f>IF(OR(H61="a",H61="as"),D62,IF(OR(H61="b",H61="bs"),D60,""))</f>
      </c>
      <c r="L62" s="103"/>
      <c r="M62" s="7"/>
      <c r="N62" s="8"/>
      <c r="O62" s="4"/>
      <c r="P62" s="4"/>
      <c r="Q62" s="4"/>
      <c r="R62" s="71" t="str">
        <f>IF($D62="","",VLOOKUP($D62,'Lista TG(S)'!$A$9:$J$72,2))</f>
        <v>Tułodziecki</v>
      </c>
      <c r="S62" s="4"/>
      <c r="T62" s="4"/>
      <c r="U62" s="4"/>
    </row>
    <row r="63" spans="1:21" ht="9" customHeight="1">
      <c r="A63" s="74"/>
      <c r="B63" s="23"/>
      <c r="C63" s="23"/>
      <c r="D63" s="75"/>
      <c r="E63" s="71"/>
      <c r="F63" s="4"/>
      <c r="G63" s="96"/>
      <c r="H63" s="101"/>
      <c r="I63" s="4"/>
      <c r="J63" s="101"/>
      <c r="K63" s="7"/>
      <c r="L63" s="103"/>
      <c r="M63" s="108">
        <f>UPPER(IF(OR(L63="a",L63="as"),K59,IF(OR(L63="b",L63="bs"),K67,"")))</f>
      </c>
      <c r="N63" s="10"/>
      <c r="O63" s="4"/>
      <c r="P63" s="4"/>
      <c r="Q63" s="4"/>
      <c r="R63" s="98"/>
      <c r="S63" s="4"/>
      <c r="T63" s="4"/>
      <c r="U63" s="4"/>
    </row>
    <row r="64" spans="1:21" ht="9" customHeight="1">
      <c r="A64" s="74">
        <v>29</v>
      </c>
      <c r="B64" s="79">
        <f>IF($D64="","",VLOOKUP($D64,'Lista TG(S)'!$A$9:$J$72,7))</f>
        <v>0</v>
      </c>
      <c r="C64" s="79">
        <f>IF($D64="","",VLOOKUP($D64,'Lista TG(S)'!$A$9:$J$72,8))</f>
        <v>288</v>
      </c>
      <c r="D64" s="92">
        <v>21</v>
      </c>
      <c r="E64" s="73" t="str">
        <f>IF($D64="","",VLOOKUP($D64,'Lista TG(S)'!$A$9:$J$72,10))</f>
        <v>PŁECHA, Wiktor</v>
      </c>
      <c r="F64" s="9"/>
      <c r="G64" s="95" t="str">
        <f>IF($D64="","",VLOOKUP($D64,'Lista TG(S)'!$A$9:$J$72,4))</f>
        <v>ST TieBreak Warszawa</v>
      </c>
      <c r="H64" s="101"/>
      <c r="I64" s="4"/>
      <c r="J64" s="101"/>
      <c r="K64" s="7"/>
      <c r="L64" s="103"/>
      <c r="M64" s="107"/>
      <c r="N64" s="250">
        <f>IF(OR(L63="a",L63="as"),L60,IF(OR(L63="b",L63="bs"),L68,""))</f>
      </c>
      <c r="O64" s="239">
        <f>IF(OR(L63="a",L63="as"),L68,IF(OR(L63="b",L63="bs"),L60,""))</f>
      </c>
      <c r="P64" s="4"/>
      <c r="Q64" s="4"/>
      <c r="R64" s="71" t="str">
        <f>IF($D64="","",VLOOKUP($D64,'Lista TG(S)'!$A$9:$J$72,2))</f>
        <v>Płecha</v>
      </c>
      <c r="S64" s="4"/>
      <c r="T64" s="4"/>
      <c r="U64" s="4"/>
    </row>
    <row r="65" spans="1:21" ht="9" customHeight="1">
      <c r="A65" s="76"/>
      <c r="B65" s="77"/>
      <c r="C65" s="77"/>
      <c r="D65" s="91"/>
      <c r="E65" s="72"/>
      <c r="F65" s="68"/>
      <c r="G65" s="94"/>
      <c r="H65" s="99"/>
      <c r="I65" s="106">
        <f>UPPER(IF(OR(H65="a",H65="as"),R64,IF(OR(H65="b",H65="bs"),R66,"")))</f>
      </c>
      <c r="J65" s="174"/>
      <c r="K65" s="175"/>
      <c r="L65" s="103"/>
      <c r="M65" s="4"/>
      <c r="N65" s="4"/>
      <c r="O65" s="4"/>
      <c r="P65" s="4"/>
      <c r="Q65" s="4"/>
      <c r="R65" s="98"/>
      <c r="S65" s="4"/>
      <c r="T65" s="4"/>
      <c r="U65" s="4"/>
    </row>
    <row r="66" spans="1:21" ht="9" customHeight="1">
      <c r="A66" s="78">
        <v>30</v>
      </c>
      <c r="B66" s="79">
        <f>IF($D66="","",VLOOKUP($D66,'Lista TG(S)'!$A$9:$J$72,7))</f>
        <v>0</v>
      </c>
      <c r="C66" s="79">
        <f>IF($D66="","",VLOOKUP($D66,'Lista TG(S)'!$A$9:$J$72,8))</f>
        <v>237</v>
      </c>
      <c r="D66" s="92">
        <v>16</v>
      </c>
      <c r="E66" s="73" t="str">
        <f>IF($D66="","",VLOOKUP($D66,'Lista TG(S)'!$A$9:$J$72,10))</f>
        <v>JASTRZĘBSKI , Dawid </v>
      </c>
      <c r="F66" s="9"/>
      <c r="G66" s="95" t="str">
        <f>IF($D66="","",VLOOKUP($D66,'Lista TG(S)'!$A$9:$J$72,4))</f>
        <v>NST (mazowieckie)</v>
      </c>
      <c r="H66" s="100"/>
      <c r="I66" s="72"/>
      <c r="J66" s="238">
        <f>IF(OR(H65="a",H65="as"),D64,IF(OR(H65="b",H65="bs"),D66,""))</f>
      </c>
      <c r="K66" s="239">
        <f>IF(OR(H65="a",H65="as"),D66,IF(OR(H65="b",H65="bs"),D64,""))</f>
      </c>
      <c r="L66" s="103"/>
      <c r="M66" s="4"/>
      <c r="N66" s="4"/>
      <c r="O66" s="4"/>
      <c r="P66" s="4"/>
      <c r="Q66" s="4"/>
      <c r="R66" s="71" t="str">
        <f>IF($D66="","",VLOOKUP($D66,'Lista TG(S)'!$A$9:$J$72,2))</f>
        <v>Jastrzębski </v>
      </c>
      <c r="S66" s="4"/>
      <c r="T66" s="4"/>
      <c r="U66" s="4"/>
    </row>
    <row r="67" spans="1:21" ht="9" customHeight="1">
      <c r="A67" s="74"/>
      <c r="B67" s="23"/>
      <c r="C67" s="23"/>
      <c r="D67" s="75"/>
      <c r="E67" s="71"/>
      <c r="F67" s="4"/>
      <c r="G67" s="96"/>
      <c r="H67" s="101"/>
      <c r="I67" s="7"/>
      <c r="J67" s="103"/>
      <c r="K67" s="106">
        <f>UPPER(IF(OR(J67="a",J67="as"),I65,IF(OR(J67="b",J67="bs"),I69,"")))</f>
      </c>
      <c r="L67" s="100"/>
      <c r="M67" s="4"/>
      <c r="N67" s="4"/>
      <c r="O67" s="4"/>
      <c r="P67" s="4"/>
      <c r="Q67" s="4"/>
      <c r="R67" s="98"/>
      <c r="S67" s="4"/>
      <c r="T67" s="4"/>
      <c r="U67" s="4"/>
    </row>
    <row r="68" spans="1:21" ht="9" customHeight="1">
      <c r="A68" s="74">
        <v>31</v>
      </c>
      <c r="B68" s="79">
        <f>IF($D68="","",VLOOKUP($D68,'Lista TG(S)'!$A$9:$J$72,7))</f>
        <v>0</v>
      </c>
      <c r="C68" s="79">
        <f>IF($D68="","",VLOOKUP($D68,'Lista TG(S)'!$A$9:$J$72,8))</f>
        <v>163</v>
      </c>
      <c r="D68" s="92">
        <v>11</v>
      </c>
      <c r="E68" s="73" t="str">
        <f>IF($D68="","",VLOOKUP($D68,'Lista TG(S)'!$A$9:$J$72,10))</f>
        <v>TOMCZYK, Jakub</v>
      </c>
      <c r="F68" s="9"/>
      <c r="G68" s="95" t="str">
        <f>IF($D68="","",VLOOKUP($D68,'Lista TG(S)'!$A$9:$J$72,4))</f>
        <v>WTS DeSki Warszawa</v>
      </c>
      <c r="H68" s="101"/>
      <c r="I68" s="7"/>
      <c r="J68" s="103"/>
      <c r="K68" s="71"/>
      <c r="L68" s="250">
        <f>IF(OR(J67="a",J67="as"),J66,IF(OR(J67="b",J67="bs"),J70,""))</f>
      </c>
      <c r="M68" s="239">
        <f>IF(OR(J67="a",J67="as"),J70,IF(OR(J67="b",J67="bs"),J66,""))</f>
      </c>
      <c r="N68" s="4"/>
      <c r="O68" s="4"/>
      <c r="P68" s="4"/>
      <c r="Q68" s="4"/>
      <c r="R68" s="71" t="str">
        <f>IF($D68="","",VLOOKUP($D68,'Lista TG(S)'!$A$9:$J$72,2))</f>
        <v>Tomczyk</v>
      </c>
      <c r="S68" s="4"/>
      <c r="T68" s="4"/>
      <c r="U68" s="4"/>
    </row>
    <row r="69" spans="1:21" ht="9" customHeight="1">
      <c r="A69" s="76"/>
      <c r="B69" s="77"/>
      <c r="C69" s="77"/>
      <c r="D69" s="91"/>
      <c r="E69" s="72"/>
      <c r="F69" s="68"/>
      <c r="G69" s="94"/>
      <c r="H69" s="99"/>
      <c r="I69" s="106">
        <f>UPPER(IF(OR(H69="a",H69="as"),R68,IF(OR(H69="b",H69="bs"),R70,"")))</f>
      </c>
      <c r="J69" s="100"/>
      <c r="K69" s="4"/>
      <c r="L69" s="4"/>
      <c r="M69" s="4"/>
      <c r="N69" s="4"/>
      <c r="O69" s="4"/>
      <c r="P69" s="4"/>
      <c r="Q69" s="4"/>
      <c r="R69" s="98"/>
      <c r="S69" s="4"/>
      <c r="T69" s="4"/>
      <c r="U69" s="4"/>
    </row>
    <row r="70" spans="1:21" ht="9" customHeight="1">
      <c r="A70" s="78">
        <v>32</v>
      </c>
      <c r="B70" s="87">
        <f>IF($D70="","",VLOOKUP($D70,'Lista TG(S)'!$A$9:$J$72,7))</f>
        <v>0</v>
      </c>
      <c r="C70" s="87">
        <f>IF($D70="","",VLOOKUP($D70,'Lista TG(S)'!$A$9:$J$72,8))</f>
        <v>71</v>
      </c>
      <c r="D70" s="90">
        <v>2</v>
      </c>
      <c r="E70" s="88" t="str">
        <f>IF($D70="","",VLOOKUP($D70,'Lista TG(S)'!$A$9:$J$72,10))</f>
        <v>CHMIELEWSKI, Antoni</v>
      </c>
      <c r="F70" s="89"/>
      <c r="G70" s="69" t="str">
        <f>IF($D70="","",VLOOKUP($D70,'Lista TG(S)'!$A$9:$J$72,4))</f>
        <v>UKS Okęcie Sport Warszawa</v>
      </c>
      <c r="H70" s="100"/>
      <c r="I70" s="71"/>
      <c r="J70" s="250">
        <f>IF(OR(H69="a",H69="as"),D68,IF(OR(H69="b",H69="bs"),D70,""))</f>
      </c>
      <c r="K70" s="239">
        <f>IF(OR(H69="a",H69="as"),D70,IF(OR(H69="b",H69="bs"),D68,""))</f>
      </c>
      <c r="L70" s="4"/>
      <c r="M70" s="4"/>
      <c r="N70" s="4"/>
      <c r="O70" s="4"/>
      <c r="P70" s="4"/>
      <c r="Q70" s="4"/>
      <c r="R70" s="71" t="str">
        <f>IF($D70="","",VLOOKUP($D70,'Lista TG(S)'!$A$9:$J$72,2))</f>
        <v>Chmielewski</v>
      </c>
      <c r="S70" s="4"/>
      <c r="T70" s="4"/>
      <c r="U70" s="4"/>
    </row>
    <row r="71" spans="1:21" ht="9" customHeight="1">
      <c r="A71" s="4"/>
      <c r="B71" s="4"/>
      <c r="C71" s="4"/>
      <c r="D71" s="4"/>
      <c r="E71" s="4"/>
      <c r="F71" s="4"/>
      <c r="G71" s="4"/>
      <c r="H71" s="4"/>
      <c r="I71" s="4"/>
      <c r="J71" s="4"/>
      <c r="K71" s="4"/>
      <c r="L71" s="4"/>
      <c r="M71" s="4"/>
      <c r="N71" s="4"/>
      <c r="O71" s="4"/>
      <c r="P71" s="4"/>
      <c r="Q71" s="4"/>
      <c r="R71" s="4"/>
      <c r="S71" s="4"/>
      <c r="T71" s="4"/>
      <c r="U71" s="4"/>
    </row>
    <row r="72" spans="1:21" ht="9" customHeight="1">
      <c r="A72" s="133"/>
      <c r="B72" s="134"/>
      <c r="C72" s="134"/>
      <c r="D72" s="135" t="s">
        <v>31</v>
      </c>
      <c r="E72" s="134"/>
      <c r="F72" s="134"/>
      <c r="G72" s="134"/>
      <c r="H72" s="134"/>
      <c r="I72" s="137" t="s">
        <v>29</v>
      </c>
      <c r="J72" s="135"/>
      <c r="K72" s="137" t="s">
        <v>30</v>
      </c>
      <c r="L72" s="135"/>
      <c r="M72" s="136" t="s">
        <v>28</v>
      </c>
      <c r="N72" s="138"/>
      <c r="O72" s="139"/>
      <c r="P72" s="140"/>
      <c r="Q72" s="4"/>
      <c r="R72" s="85"/>
      <c r="S72" s="4"/>
      <c r="T72" s="4"/>
      <c r="U72" s="4"/>
    </row>
    <row r="73" spans="1:21" ht="9" customHeight="1">
      <c r="A73" s="141"/>
      <c r="B73" s="142"/>
      <c r="C73" s="142"/>
      <c r="D73" s="436" t="s">
        <v>34</v>
      </c>
      <c r="E73" s="436"/>
      <c r="F73" s="142"/>
      <c r="G73" s="142"/>
      <c r="H73" s="115">
        <v>1</v>
      </c>
      <c r="I73" s="115"/>
      <c r="J73" s="115"/>
      <c r="K73" s="115"/>
      <c r="L73" s="115">
        <v>1</v>
      </c>
      <c r="M73" s="115" t="str">
        <f>IF(VLOOKUP($L73,'Lista TG(S)'!$A$9:$J$72,8)&gt;0,VLOOKUP($L73,'Lista TG(S)'!$A$9:$J$72,10),"")</f>
        <v>HEROK, Juliusz</v>
      </c>
      <c r="N73" s="115"/>
      <c r="O73" s="115"/>
      <c r="P73" s="143"/>
      <c r="Q73" s="4"/>
      <c r="R73" s="4"/>
      <c r="S73" s="4"/>
      <c r="T73" s="4"/>
      <c r="U73" s="4"/>
    </row>
    <row r="74" spans="1:21" ht="9" customHeight="1">
      <c r="A74" s="141"/>
      <c r="B74" s="142"/>
      <c r="C74" s="142"/>
      <c r="D74" s="436"/>
      <c r="E74" s="436"/>
      <c r="F74" s="142"/>
      <c r="G74" s="142"/>
      <c r="H74" s="115">
        <v>2</v>
      </c>
      <c r="I74" s="115"/>
      <c r="J74" s="115"/>
      <c r="K74" s="115"/>
      <c r="L74" s="115">
        <v>2</v>
      </c>
      <c r="M74" s="115" t="str">
        <f>IF(VLOOKUP($L74,'Lista TG(S)'!$A$9:$J$72,8)&gt;0,VLOOKUP($L74,'Lista TG(S)'!$A$9:$J$72,10),"")</f>
        <v>CHMIELEWSKI, Antoni</v>
      </c>
      <c r="N74" s="115"/>
      <c r="O74" s="115"/>
      <c r="P74" s="143"/>
      <c r="Q74" s="4"/>
      <c r="R74" s="4"/>
      <c r="S74" s="4"/>
      <c r="T74" s="4"/>
      <c r="U74" s="4"/>
    </row>
    <row r="75" spans="1:21" ht="9" customHeight="1">
      <c r="A75" s="141"/>
      <c r="B75" s="142"/>
      <c r="C75" s="142"/>
      <c r="D75" s="142" t="s">
        <v>32</v>
      </c>
      <c r="E75" s="142"/>
      <c r="F75" s="142"/>
      <c r="G75" s="142"/>
      <c r="H75" s="115">
        <v>3</v>
      </c>
      <c r="I75" s="115"/>
      <c r="J75" s="115"/>
      <c r="K75" s="115"/>
      <c r="L75" s="115">
        <v>3</v>
      </c>
      <c r="M75" s="115" t="str">
        <f>IF(VLOOKUP($L75,'Lista TG(S)'!$A$9:$J$72,8)&gt;0,VLOOKUP($L75,'Lista TG(S)'!$A$9:$J$72,10),"")</f>
        <v>GRABCZAN, Jakub</v>
      </c>
      <c r="N75" s="115"/>
      <c r="O75" s="115"/>
      <c r="P75" s="143"/>
      <c r="Q75" s="4"/>
      <c r="R75" s="4"/>
      <c r="S75" s="4"/>
      <c r="T75" s="4"/>
      <c r="U75" s="4"/>
    </row>
    <row r="76" spans="1:21" ht="9" customHeight="1">
      <c r="A76" s="144"/>
      <c r="B76" s="142"/>
      <c r="C76" s="142"/>
      <c r="D76" s="117">
        <v>1</v>
      </c>
      <c r="E76" s="115"/>
      <c r="F76" s="142"/>
      <c r="G76" s="142"/>
      <c r="H76" s="115">
        <v>4</v>
      </c>
      <c r="I76" s="115"/>
      <c r="J76" s="115"/>
      <c r="K76" s="115"/>
      <c r="L76" s="115">
        <v>4</v>
      </c>
      <c r="M76" s="115" t="str">
        <f>IF(VLOOKUP($L76,'Lista TG(S)'!$A$9:$J$72,8)&gt;0,VLOOKUP($L76,'Lista TG(S)'!$A$9:$J$72,10),"")</f>
        <v>LASOTA, Cezary</v>
      </c>
      <c r="N76" s="115"/>
      <c r="O76" s="115"/>
      <c r="P76" s="143"/>
      <c r="Q76" s="4"/>
      <c r="R76" s="4"/>
      <c r="S76" s="4"/>
      <c r="T76" s="4"/>
      <c r="U76" s="4"/>
    </row>
    <row r="77" spans="1:21" ht="9" customHeight="1">
      <c r="A77" s="144"/>
      <c r="B77" s="142"/>
      <c r="C77" s="142"/>
      <c r="D77" s="117">
        <v>2</v>
      </c>
      <c r="E77" s="115"/>
      <c r="F77" s="142"/>
      <c r="G77" s="142"/>
      <c r="H77" s="115"/>
      <c r="I77" s="115"/>
      <c r="J77" s="115"/>
      <c r="K77" s="115"/>
      <c r="L77" s="115">
        <v>5</v>
      </c>
      <c r="M77" s="115" t="str">
        <f>IF(VLOOKUP($L77,'Lista TG(S)'!$A$9:$J$72,8)&gt;0,VLOOKUP($L77,'Lista TG(S)'!$A$9:$J$72,10),"")</f>
        <v>DOBACZEWSKI, DOMINIK</v>
      </c>
      <c r="N77" s="115"/>
      <c r="O77" s="115"/>
      <c r="P77" s="143"/>
      <c r="Q77" s="4"/>
      <c r="R77" s="4"/>
      <c r="S77" s="4"/>
      <c r="T77" s="4"/>
      <c r="U77" s="4"/>
    </row>
    <row r="78" spans="1:21" ht="9" customHeight="1">
      <c r="A78" s="141"/>
      <c r="B78" s="142"/>
      <c r="C78" s="142"/>
      <c r="D78" s="142" t="s">
        <v>33</v>
      </c>
      <c r="E78" s="142"/>
      <c r="F78" s="142"/>
      <c r="G78" s="142"/>
      <c r="H78" s="115"/>
      <c r="I78" s="115"/>
      <c r="J78" s="115"/>
      <c r="K78" s="115"/>
      <c r="L78" s="115">
        <v>6</v>
      </c>
      <c r="M78" s="115" t="str">
        <f>IF(VLOOKUP($L78,'Lista TG(S)'!$A$9:$J$72,8)&gt;0,VLOOKUP($L78,'Lista TG(S)'!$A$9:$J$72,10),"")</f>
        <v>GOLDMAN, Mikołaj</v>
      </c>
      <c r="N78" s="115"/>
      <c r="O78" s="115"/>
      <c r="P78" s="143"/>
      <c r="Q78" s="4"/>
      <c r="R78" s="4"/>
      <c r="S78" s="4"/>
      <c r="T78" s="4"/>
      <c r="U78" s="4"/>
    </row>
    <row r="79" spans="1:21" ht="9" customHeight="1">
      <c r="A79" s="141"/>
      <c r="B79" s="142"/>
      <c r="C79" s="142"/>
      <c r="D79" s="115"/>
      <c r="E79" s="115"/>
      <c r="F79" s="142"/>
      <c r="G79" s="142"/>
      <c r="H79" s="115"/>
      <c r="I79" s="115"/>
      <c r="J79" s="115"/>
      <c r="K79" s="115"/>
      <c r="L79" s="115">
        <v>7</v>
      </c>
      <c r="M79" s="115" t="str">
        <f>IF(VLOOKUP($L79,'Lista TG(S)'!$A$9:$J$72,8)&gt;0,VLOOKUP($L79,'Lista TG(S)'!$A$9:$J$72,10),"")</f>
        <v>GNIAZDOWSKI, Franciszek</v>
      </c>
      <c r="N79" s="115"/>
      <c r="O79" s="115"/>
      <c r="P79" s="143"/>
      <c r="Q79" s="4"/>
      <c r="R79" s="4"/>
      <c r="S79" s="4"/>
      <c r="T79" s="4"/>
      <c r="U79" s="4"/>
    </row>
    <row r="80" spans="1:21" ht="9" customHeight="1">
      <c r="A80" s="141"/>
      <c r="B80" s="142"/>
      <c r="C80" s="142"/>
      <c r="D80" s="115"/>
      <c r="E80" s="145">
        <f>Tytuł!$C$14</f>
        <v>0</v>
      </c>
      <c r="F80" s="142"/>
      <c r="G80" s="142"/>
      <c r="H80" s="115"/>
      <c r="I80" s="115"/>
      <c r="J80" s="115"/>
      <c r="K80" s="115"/>
      <c r="L80" s="115">
        <v>8</v>
      </c>
      <c r="M80" s="115" t="str">
        <f>IF(VLOOKUP($L80,'Lista TG(S)'!$A$9:$J$72,8)&gt;0,VLOOKUP($L80,'Lista TG(S)'!$A$9:$J$72,10),"")</f>
        <v>MAŃKOWSKI, Daniel</v>
      </c>
      <c r="N80" s="115"/>
      <c r="O80" s="115"/>
      <c r="P80" s="143"/>
      <c r="Q80" s="4"/>
      <c r="R80" s="4"/>
      <c r="S80" s="4"/>
      <c r="T80" s="4"/>
      <c r="U80" s="4"/>
    </row>
    <row r="81" spans="1:21" ht="9" customHeight="1">
      <c r="A81" s="146"/>
      <c r="B81" s="147"/>
      <c r="C81" s="147"/>
      <c r="D81" s="147"/>
      <c r="E81" s="147"/>
      <c r="F81" s="147"/>
      <c r="G81" s="147"/>
      <c r="H81" s="147"/>
      <c r="I81" s="147"/>
      <c r="J81" s="147"/>
      <c r="K81" s="147"/>
      <c r="L81" s="147"/>
      <c r="M81" s="147"/>
      <c r="N81" s="147"/>
      <c r="O81" s="147"/>
      <c r="P81" s="148"/>
      <c r="Q81" s="4"/>
      <c r="R81" s="4"/>
      <c r="S81" s="4"/>
      <c r="T81" s="4"/>
      <c r="U81" s="4"/>
    </row>
    <row r="82" spans="1:21" ht="12.75">
      <c r="A82" s="4"/>
      <c r="B82" s="4"/>
      <c r="C82" s="4"/>
      <c r="D82" s="4"/>
      <c r="E82" s="4"/>
      <c r="F82" s="4"/>
      <c r="G82" s="4"/>
      <c r="H82" s="4"/>
      <c r="I82" s="4"/>
      <c r="J82" s="4"/>
      <c r="K82" s="4"/>
      <c r="L82" s="4"/>
      <c r="M82" s="4"/>
      <c r="N82" s="4"/>
      <c r="O82" s="4"/>
      <c r="P82" s="4"/>
      <c r="Q82" s="4"/>
      <c r="R82" s="4"/>
      <c r="S82" s="4"/>
      <c r="T82" s="4"/>
      <c r="U82" s="4"/>
    </row>
    <row r="83" spans="1:21" ht="12.75">
      <c r="A83" s="4"/>
      <c r="B83" s="4"/>
      <c r="C83" s="4"/>
      <c r="D83" s="4"/>
      <c r="E83" s="4"/>
      <c r="F83" s="4"/>
      <c r="G83" s="4"/>
      <c r="H83" s="4"/>
      <c r="I83" s="4"/>
      <c r="J83" s="4"/>
      <c r="K83" s="4"/>
      <c r="L83" s="4"/>
      <c r="M83" s="4"/>
      <c r="N83" s="4"/>
      <c r="O83" s="4"/>
      <c r="P83" s="4"/>
      <c r="Q83" s="4"/>
      <c r="R83" s="4"/>
      <c r="S83" s="4"/>
      <c r="T83" s="4"/>
      <c r="U83" s="4"/>
    </row>
    <row r="84" spans="1:21" ht="12.75">
      <c r="A84" s="4"/>
      <c r="B84" s="4"/>
      <c r="C84" s="4"/>
      <c r="D84" s="4"/>
      <c r="E84" s="4"/>
      <c r="F84" s="4"/>
      <c r="G84" s="4"/>
      <c r="H84" s="4"/>
      <c r="I84" s="4"/>
      <c r="J84" s="4"/>
      <c r="K84" s="4"/>
      <c r="L84" s="4"/>
      <c r="M84" s="4"/>
      <c r="N84" s="4"/>
      <c r="O84" s="4"/>
      <c r="P84" s="4"/>
      <c r="Q84" s="4"/>
      <c r="R84" s="4"/>
      <c r="S84" s="4"/>
      <c r="T84" s="4"/>
      <c r="U84" s="4"/>
    </row>
    <row r="85" spans="1:21" ht="12.75">
      <c r="A85" s="4"/>
      <c r="B85" s="4"/>
      <c r="C85" s="4"/>
      <c r="D85" s="4"/>
      <c r="E85" s="4"/>
      <c r="F85" s="4"/>
      <c r="G85" s="4"/>
      <c r="H85" s="4"/>
      <c r="I85" s="4"/>
      <c r="J85" s="4"/>
      <c r="K85" s="4"/>
      <c r="L85" s="4"/>
      <c r="M85" s="4"/>
      <c r="N85" s="4"/>
      <c r="O85" s="4"/>
      <c r="P85" s="4"/>
      <c r="Q85" s="4"/>
      <c r="R85" s="4"/>
      <c r="S85" s="4"/>
      <c r="T85" s="4"/>
      <c r="U85" s="4"/>
    </row>
    <row r="86" spans="1:21" ht="12.75">
      <c r="A86" s="4"/>
      <c r="B86" s="4"/>
      <c r="C86" s="4"/>
      <c r="D86" s="4"/>
      <c r="E86" s="4"/>
      <c r="F86" s="4"/>
      <c r="G86" s="4"/>
      <c r="H86" s="4"/>
      <c r="I86" s="4"/>
      <c r="J86" s="4"/>
      <c r="K86" s="4"/>
      <c r="L86" s="4"/>
      <c r="M86" s="4"/>
      <c r="N86" s="4"/>
      <c r="O86" s="4"/>
      <c r="P86" s="4"/>
      <c r="Q86" s="4"/>
      <c r="R86" s="4"/>
      <c r="S86" s="4"/>
      <c r="T86" s="4"/>
      <c r="U86" s="4"/>
    </row>
    <row r="87" spans="1:21" ht="12.75">
      <c r="A87" s="4"/>
      <c r="B87" s="4"/>
      <c r="C87" s="4"/>
      <c r="D87" s="4"/>
      <c r="E87" s="4"/>
      <c r="F87" s="4"/>
      <c r="G87" s="4"/>
      <c r="H87" s="4"/>
      <c r="I87" s="4"/>
      <c r="J87" s="4"/>
      <c r="K87" s="4"/>
      <c r="L87" s="4"/>
      <c r="M87" s="4"/>
      <c r="N87" s="4"/>
      <c r="O87" s="4"/>
      <c r="P87" s="4"/>
      <c r="Q87" s="4"/>
      <c r="R87" s="4"/>
      <c r="S87" s="4"/>
      <c r="T87" s="4"/>
      <c r="U87" s="4"/>
    </row>
    <row r="88" spans="1:21" ht="12.75">
      <c r="A88" s="4"/>
      <c r="B88" s="4"/>
      <c r="C88" s="4"/>
      <c r="D88" s="4"/>
      <c r="E88" s="4"/>
      <c r="F88" s="4"/>
      <c r="G88" s="4"/>
      <c r="H88" s="4"/>
      <c r="I88" s="4"/>
      <c r="J88" s="4"/>
      <c r="K88" s="4"/>
      <c r="L88" s="4"/>
      <c r="M88" s="4"/>
      <c r="N88" s="4"/>
      <c r="O88" s="4"/>
      <c r="P88" s="4"/>
      <c r="Q88" s="4"/>
      <c r="R88" s="4"/>
      <c r="S88" s="4"/>
      <c r="T88" s="4"/>
      <c r="U88" s="4"/>
    </row>
    <row r="89" spans="1:21" ht="12.75">
      <c r="A89" s="4"/>
      <c r="B89" s="4"/>
      <c r="C89" s="4"/>
      <c r="D89" s="4"/>
      <c r="E89" s="4"/>
      <c r="F89" s="4"/>
      <c r="G89" s="4"/>
      <c r="H89" s="4"/>
      <c r="I89" s="4"/>
      <c r="J89" s="4"/>
      <c r="K89" s="4"/>
      <c r="L89" s="4"/>
      <c r="M89" s="4"/>
      <c r="N89" s="4"/>
      <c r="O89" s="4"/>
      <c r="P89" s="4"/>
      <c r="Q89" s="4"/>
      <c r="R89" s="4"/>
      <c r="S89" s="4"/>
      <c r="T89" s="4"/>
      <c r="U89" s="4"/>
    </row>
    <row r="90" spans="1:21" ht="12.75">
      <c r="A90" s="4"/>
      <c r="B90" s="4"/>
      <c r="C90" s="4"/>
      <c r="D90" s="4"/>
      <c r="E90" s="4"/>
      <c r="F90" s="4"/>
      <c r="G90" s="4"/>
      <c r="H90" s="4"/>
      <c r="I90" s="4"/>
      <c r="J90" s="4"/>
      <c r="K90" s="4"/>
      <c r="L90" s="4"/>
      <c r="M90" s="4"/>
      <c r="N90" s="4"/>
      <c r="O90" s="4"/>
      <c r="P90" s="4"/>
      <c r="Q90" s="4"/>
      <c r="R90" s="4"/>
      <c r="S90" s="4"/>
      <c r="T90" s="4"/>
      <c r="U90" s="4"/>
    </row>
  </sheetData>
  <sheetProtection/>
  <mergeCells count="1">
    <mergeCell ref="D73:E74"/>
  </mergeCells>
  <conditionalFormatting sqref="I9 I13 I17 I21 I25 I29 I33 I37 I41 I45 I49 I53 I57 I61 I65 I69 K11 K19 K27 K35 K43 K51 K59 K67 M15 M31 M47 M63:M64 O23 O55:O56 O39">
    <cfRule type="expression" priority="1" dxfId="0" stopIfTrue="1">
      <formula>H9="as"</formula>
    </cfRule>
    <cfRule type="expression" priority="2" dxfId="0" stopIfTrue="1">
      <formula>H9="bs"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U76"/>
  <sheetViews>
    <sheetView showZeros="0" zoomScalePageLayoutView="0" workbookViewId="0" topLeftCell="A1">
      <selection activeCell="D8" sqref="D8:D11"/>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5" width="10.7109375" style="0" customWidth="1"/>
    <col min="16" max="16" width="1.7109375" style="0" customWidth="1"/>
    <col min="18" max="18" width="0" style="0" hidden="1" customWidth="1"/>
  </cols>
  <sheetData>
    <row r="1" spans="1:21" s="1" customFormat="1" ht="19.5" customHeight="1">
      <c r="A1" s="19" t="str">
        <f>Tytuł!$C$10</f>
        <v>WTK-5</v>
      </c>
      <c r="B1" s="19"/>
      <c r="C1" s="19"/>
      <c r="D1" s="19"/>
      <c r="E1" s="19"/>
      <c r="F1" s="19"/>
      <c r="G1" s="19"/>
      <c r="H1" s="20" t="s">
        <v>17</v>
      </c>
      <c r="I1" s="13">
        <f>Tytuł!$C$14</f>
        <v>0</v>
      </c>
      <c r="J1" s="20"/>
      <c r="K1" s="13"/>
      <c r="L1" s="19"/>
      <c r="M1" s="19"/>
      <c r="N1" s="19"/>
      <c r="O1" s="19"/>
      <c r="P1" s="19"/>
      <c r="Q1" s="19"/>
      <c r="R1" s="19"/>
      <c r="S1" s="19"/>
      <c r="T1" s="19"/>
      <c r="U1" s="19"/>
    </row>
    <row r="2" spans="1:21" ht="12.75">
      <c r="A2" s="4"/>
      <c r="B2" s="4"/>
      <c r="C2" s="4"/>
      <c r="D2" s="4"/>
      <c r="E2" s="4"/>
      <c r="F2" s="4"/>
      <c r="G2" s="4"/>
      <c r="H2" s="20" t="s">
        <v>4</v>
      </c>
      <c r="I2" s="13" t="str">
        <f>Tytuł!$G$10</f>
        <v>Skrzaty</v>
      </c>
      <c r="J2" s="20"/>
      <c r="K2" s="13"/>
      <c r="L2" s="4"/>
      <c r="M2" s="4"/>
      <c r="N2" s="4"/>
      <c r="O2" s="4"/>
      <c r="P2" s="4"/>
      <c r="Q2" s="4"/>
      <c r="R2" s="4"/>
      <c r="S2" s="4"/>
      <c r="T2" s="4"/>
      <c r="U2" s="4"/>
    </row>
    <row r="3" spans="1:21" ht="12.75">
      <c r="A3" s="4"/>
      <c r="B3" s="4"/>
      <c r="C3" s="14" t="s">
        <v>18</v>
      </c>
      <c r="D3" s="4"/>
      <c r="E3" s="4"/>
      <c r="F3" s="4"/>
      <c r="G3" s="4"/>
      <c r="H3" s="20" t="s">
        <v>5</v>
      </c>
      <c r="I3" s="13" t="str">
        <f>Tytuł!$G$12</f>
        <v>Warszawa</v>
      </c>
      <c r="J3" s="20"/>
      <c r="K3" s="13"/>
      <c r="L3" s="4"/>
      <c r="M3" s="4"/>
      <c r="N3" s="4"/>
      <c r="O3" s="4"/>
      <c r="P3" s="4"/>
      <c r="Q3" s="4"/>
      <c r="R3" s="4"/>
      <c r="S3" s="4"/>
      <c r="T3" s="4"/>
      <c r="U3" s="4"/>
    </row>
    <row r="4" spans="1:21" ht="12.75">
      <c r="A4" s="4"/>
      <c r="B4" s="4"/>
      <c r="C4" s="97" t="s">
        <v>19</v>
      </c>
      <c r="D4" s="4"/>
      <c r="E4" s="4"/>
      <c r="F4" s="4"/>
      <c r="G4" s="4"/>
      <c r="H4" s="20" t="s">
        <v>6</v>
      </c>
      <c r="I4" s="13" t="str">
        <f>Tytuł!$G$14</f>
        <v>6-8.08.2014</v>
      </c>
      <c r="J4" s="20"/>
      <c r="K4" s="13"/>
      <c r="L4" s="4"/>
      <c r="M4" s="4"/>
      <c r="N4" s="4"/>
      <c r="O4" s="4"/>
      <c r="P4" s="4"/>
      <c r="Q4" s="4"/>
      <c r="R4" s="4"/>
      <c r="S4" s="4"/>
      <c r="T4" s="4"/>
      <c r="U4" s="4"/>
    </row>
    <row r="5" spans="1:21" ht="12.75" customHeight="1">
      <c r="A5" s="4"/>
      <c r="B5" s="4"/>
      <c r="C5" s="4"/>
      <c r="D5" s="4"/>
      <c r="E5" s="4"/>
      <c r="F5" s="4"/>
      <c r="G5" s="4"/>
      <c r="H5" s="4"/>
      <c r="I5" s="4"/>
      <c r="J5" s="4"/>
      <c r="K5" s="4"/>
      <c r="L5" s="4"/>
      <c r="M5" s="4"/>
      <c r="N5" s="4"/>
      <c r="O5" s="4"/>
      <c r="P5" s="4"/>
      <c r="Q5" s="4"/>
      <c r="R5" s="4"/>
      <c r="S5" s="4"/>
      <c r="T5" s="4"/>
      <c r="U5" s="4"/>
    </row>
    <row r="6" spans="1:21" ht="9.75" customHeight="1">
      <c r="A6" s="65"/>
      <c r="B6" s="66" t="s">
        <v>20</v>
      </c>
      <c r="C6" s="66" t="s">
        <v>21</v>
      </c>
      <c r="D6" s="66" t="s">
        <v>8</v>
      </c>
      <c r="E6" s="65" t="s">
        <v>22</v>
      </c>
      <c r="F6" s="65"/>
      <c r="G6" s="66" t="s">
        <v>11</v>
      </c>
      <c r="H6" s="65"/>
      <c r="I6" s="66" t="s">
        <v>23</v>
      </c>
      <c r="J6" s="66"/>
      <c r="K6" s="66" t="s">
        <v>25</v>
      </c>
      <c r="L6" s="66"/>
      <c r="M6" s="66" t="s">
        <v>26</v>
      </c>
      <c r="N6" s="66"/>
      <c r="O6" s="66" t="s">
        <v>35</v>
      </c>
      <c r="P6" s="65"/>
      <c r="R6" s="4"/>
      <c r="S6" s="4"/>
      <c r="T6" s="4"/>
      <c r="U6" s="4"/>
    </row>
    <row r="7" spans="1:21" ht="6" customHeight="1">
      <c r="A7" s="67"/>
      <c r="B7" s="4"/>
      <c r="C7" s="4"/>
      <c r="D7" s="4"/>
      <c r="E7" s="4"/>
      <c r="F7" s="4"/>
      <c r="G7" s="4"/>
      <c r="H7" s="4"/>
      <c r="I7" s="4"/>
      <c r="J7" s="4"/>
      <c r="K7" s="4"/>
      <c r="L7" s="4"/>
      <c r="M7" s="4"/>
      <c r="N7" s="4"/>
      <c r="O7" s="4"/>
      <c r="P7" s="4"/>
      <c r="Q7" s="4"/>
      <c r="R7" s="98"/>
      <c r="S7" s="4"/>
      <c r="T7" s="4"/>
      <c r="U7" s="4"/>
    </row>
    <row r="8" spans="1:21" ht="12" customHeight="1">
      <c r="A8" s="74">
        <v>1</v>
      </c>
      <c r="B8" s="84">
        <f>IF($D8="","",VLOOKUP($D8,'Lista TG(S)'!$A$9:$J$72,7))</f>
      </c>
      <c r="C8" s="84">
        <f>IF($D8="","",VLOOKUP($D8,'Lista TG(S)'!$A$9:$J$72,8))</f>
      </c>
      <c r="D8" s="90"/>
      <c r="E8" s="85">
        <f>IF($D8="","",VLOOKUP($D8,'Lista TG(S)'!$A$9:$J$72,10))</f>
      </c>
      <c r="F8" s="86"/>
      <c r="G8" s="67">
        <f>IF($D8="","",VLOOKUP($D8,'Lista TG(S)'!$A$9:$J$72,4))</f>
      </c>
      <c r="H8" s="4"/>
      <c r="I8" s="4"/>
      <c r="J8" s="4"/>
      <c r="K8" s="4"/>
      <c r="L8" s="4"/>
      <c r="M8" s="4"/>
      <c r="N8" s="4"/>
      <c r="O8" s="4"/>
      <c r="P8" s="4"/>
      <c r="Q8" s="4"/>
      <c r="R8" s="71">
        <f>IF($D8="","",VLOOKUP($D8,'Lista TG(S)'!$A$9:$J$72,2))</f>
      </c>
      <c r="S8" s="4"/>
      <c r="T8" s="4"/>
      <c r="U8" s="4"/>
    </row>
    <row r="9" spans="1:21" ht="12" customHeight="1">
      <c r="A9" s="76"/>
      <c r="B9" s="77"/>
      <c r="C9" s="77"/>
      <c r="D9" s="91"/>
      <c r="E9" s="72"/>
      <c r="F9" s="68"/>
      <c r="G9" s="94"/>
      <c r="H9" s="99"/>
      <c r="I9" s="106">
        <f>UPPER(IF(OR(H9="a",H9="as"),R8,IF(OR(H9="b",H9="bs"),R10,"")))</f>
      </c>
      <c r="J9" s="4"/>
      <c r="K9" s="4"/>
      <c r="L9" s="4"/>
      <c r="M9" s="4"/>
      <c r="N9" s="4"/>
      <c r="O9" s="4"/>
      <c r="P9" s="4"/>
      <c r="Q9" s="4"/>
      <c r="R9" s="71"/>
      <c r="S9" s="4"/>
      <c r="T9" s="4"/>
      <c r="U9" s="4"/>
    </row>
    <row r="10" spans="1:21" ht="12" customHeight="1">
      <c r="A10" s="78">
        <v>2</v>
      </c>
      <c r="B10" s="79">
        <f>IF($D10="","",VLOOKUP($D10,'Lista TG(S)'!$A$9:$J$72,7))</f>
      </c>
      <c r="C10" s="79">
        <f>IF($D10="","",VLOOKUP($D10,'Lista TG(S)'!$A$9:$J$72,8))</f>
      </c>
      <c r="D10" s="92"/>
      <c r="E10" s="73">
        <f>IF($D10="","",VLOOKUP($D10,'Lista TG(S)'!$A$9:$J$72,10))</f>
      </c>
      <c r="F10" s="9"/>
      <c r="G10" s="95">
        <f>IF($D10="","",VLOOKUP($D10,'Lista TG(S)'!$A$9:$J$72,4))</f>
      </c>
      <c r="H10" s="100"/>
      <c r="I10" s="72"/>
      <c r="J10" s="238">
        <f>IF(OR(H9="a",H9="as"),D8,IF(OR(H9="b",H9="bs"),D10,""))</f>
      </c>
      <c r="K10" s="239">
        <f>IF(OR(H9="a",H9="as"),D10,IF(OR(H9="b",H9="bs"),D8,""))</f>
      </c>
      <c r="L10" s="4"/>
      <c r="M10" s="4"/>
      <c r="N10" s="4"/>
      <c r="O10" s="4"/>
      <c r="P10" s="4"/>
      <c r="Q10" s="4"/>
      <c r="R10" s="71">
        <f>IF($D10="","",VLOOKUP($D10,'Lista TG(S)'!$A$9:$J$72,2))</f>
      </c>
      <c r="S10" s="4"/>
      <c r="T10" s="4"/>
      <c r="U10" s="4"/>
    </row>
    <row r="11" spans="1:21" ht="12" customHeight="1">
      <c r="A11" s="74"/>
      <c r="B11" s="23"/>
      <c r="C11" s="23"/>
      <c r="D11" s="75"/>
      <c r="E11" s="71"/>
      <c r="F11" s="4"/>
      <c r="G11" s="96"/>
      <c r="H11" s="101"/>
      <c r="I11" s="7"/>
      <c r="J11" s="103"/>
      <c r="K11" s="106">
        <f>UPPER(IF(OR(J11="a",J11="as"),I9,IF(OR(J11="b",J11="bs"),I13,"")))</f>
      </c>
      <c r="L11" s="4"/>
      <c r="M11" s="4"/>
      <c r="N11" s="4"/>
      <c r="O11" s="4"/>
      <c r="P11" s="4"/>
      <c r="Q11" s="4"/>
      <c r="R11" s="98"/>
      <c r="S11" s="4"/>
      <c r="T11" s="4"/>
      <c r="U11" s="4"/>
    </row>
    <row r="12" spans="1:21" ht="12" customHeight="1">
      <c r="A12" s="74">
        <v>3</v>
      </c>
      <c r="B12" s="75">
        <f>IF($D12="","",VLOOKUP($D12,'Lista TG(S)'!$A$9:$J$72,7))</f>
      </c>
      <c r="C12" s="75">
        <f>IF($D12="","",VLOOKUP($D12,'Lista TG(S)'!$A$9:$J$72,8))</f>
      </c>
      <c r="D12" s="92"/>
      <c r="E12" s="71">
        <f>IF($D12="","",VLOOKUP($D12,'Lista TG(S)'!$A$9:$J$72,10))</f>
      </c>
      <c r="F12" s="4"/>
      <c r="G12" s="96">
        <f>IF($D12="","",VLOOKUP($D12,'Lista TG(S)'!$A$9:$J$72,4))</f>
      </c>
      <c r="H12" s="101"/>
      <c r="I12" s="7"/>
      <c r="J12" s="103"/>
      <c r="K12" s="72"/>
      <c r="L12" s="238">
        <f>IF(OR(J11="a",J11="as"),J10,IF(OR(J11="b",J11="bs"),J14,""))</f>
      </c>
      <c r="M12" s="239">
        <f>IF(OR(J11="a",J11="as"),J14,IF(OR(J11="b",J11="bs"),J10,""))</f>
      </c>
      <c r="N12" s="4"/>
      <c r="O12" s="4"/>
      <c r="P12" s="4"/>
      <c r="Q12" s="4"/>
      <c r="R12" s="71">
        <f>IF($D12="","",VLOOKUP($D12,'Lista TG(S)'!$A$9:$J$72,2))</f>
      </c>
      <c r="S12" s="4"/>
      <c r="T12" s="4"/>
      <c r="U12" s="4"/>
    </row>
    <row r="13" spans="1:21" ht="12" customHeight="1">
      <c r="A13" s="76"/>
      <c r="B13" s="77"/>
      <c r="C13" s="77"/>
      <c r="D13" s="91"/>
      <c r="E13" s="72"/>
      <c r="F13" s="68"/>
      <c r="G13" s="94"/>
      <c r="H13" s="99"/>
      <c r="I13" s="106">
        <f>UPPER(IF(OR(H13="a",H13="as"),R12,IF(OR(H13="b",H13="bs"),R14,"")))</f>
      </c>
      <c r="J13" s="100"/>
      <c r="K13" s="7"/>
      <c r="L13" s="103"/>
      <c r="M13" s="4"/>
      <c r="N13" s="4"/>
      <c r="O13" s="4"/>
      <c r="P13" s="4"/>
      <c r="Q13" s="4"/>
      <c r="R13" s="98"/>
      <c r="S13" s="4"/>
      <c r="T13" s="4"/>
      <c r="U13" s="4"/>
    </row>
    <row r="14" spans="1:21" ht="12" customHeight="1">
      <c r="A14" s="78">
        <v>4</v>
      </c>
      <c r="B14" s="79">
        <f>IF($D14="","",VLOOKUP($D14,'Lista TG(S)'!$A$9:$J$72,7))</f>
      </c>
      <c r="C14" s="79">
        <f>IF($D14="","",VLOOKUP($D14,'Lista TG(S)'!$A$9:$J$72,8))</f>
      </c>
      <c r="D14" s="92"/>
      <c r="E14" s="73">
        <f>IF($D14="","",VLOOKUP($D14,'Lista TG(S)'!$A$9:$J$72,10))</f>
      </c>
      <c r="F14" s="9"/>
      <c r="G14" s="95">
        <f>IF($D14="","",VLOOKUP($D14,'Lista TG(S)'!$A$9:$J$72,4))</f>
      </c>
      <c r="H14" s="100"/>
      <c r="I14" s="71"/>
      <c r="J14" s="240">
        <f>IF(OR(H13="a",H13="as"),D12,IF(OR(H13="b",H13="bs"),D14,""))</f>
      </c>
      <c r="K14" s="241">
        <f>IF(OR(H13="a",H13="as"),D14,IF(OR(H13="b",H13="bs"),D12,""))</f>
      </c>
      <c r="L14" s="103"/>
      <c r="M14" s="4"/>
      <c r="N14" s="4"/>
      <c r="O14" s="4"/>
      <c r="P14" s="4"/>
      <c r="Q14" s="4"/>
      <c r="R14" s="71">
        <f>IF($D14="","",VLOOKUP($D14,'Lista TG(S)'!$A$9:$J$72,2))</f>
      </c>
      <c r="S14" s="4"/>
      <c r="T14" s="4"/>
      <c r="U14" s="4"/>
    </row>
    <row r="15" spans="1:21" ht="12" customHeight="1">
      <c r="A15" s="74"/>
      <c r="B15" s="23"/>
      <c r="C15" s="23"/>
      <c r="D15" s="75"/>
      <c r="E15" s="71"/>
      <c r="F15" s="4"/>
      <c r="G15" s="96"/>
      <c r="H15" s="101"/>
      <c r="I15" s="4"/>
      <c r="J15" s="101"/>
      <c r="K15" s="7"/>
      <c r="L15" s="103"/>
      <c r="M15" s="106">
        <f>UPPER(IF(OR(L15="a",L15="as"),K11,IF(OR(L15="b",L15="bs"),K19,"")))</f>
      </c>
      <c r="N15" s="4"/>
      <c r="O15" s="4"/>
      <c r="P15" s="4"/>
      <c r="Q15" s="4"/>
      <c r="R15" s="98"/>
      <c r="S15" s="4"/>
      <c r="T15" s="4"/>
      <c r="U15" s="4"/>
    </row>
    <row r="16" spans="1:21" ht="12" customHeight="1">
      <c r="A16" s="74">
        <v>5</v>
      </c>
      <c r="B16" s="84">
        <f>IF($D16="","",VLOOKUP($D16,'Lista TG(S)'!$A$9:$J$72,7))</f>
      </c>
      <c r="C16" s="84">
        <f>IF($D16="","",VLOOKUP($D16,'Lista TG(S)'!$A$9:$J$72,8))</f>
      </c>
      <c r="D16" s="90"/>
      <c r="E16" s="85">
        <f>IF($D16="","",VLOOKUP($D16,'Lista TG(S)'!$A$9:$J$72,10))</f>
      </c>
      <c r="F16" s="86"/>
      <c r="G16" s="67">
        <f>IF($D16="","",VLOOKUP($D16,'Lista TG(S)'!$A$9:$J$72,4))</f>
      </c>
      <c r="H16" s="101"/>
      <c r="I16" s="4"/>
      <c r="J16" s="101"/>
      <c r="K16" s="7"/>
      <c r="L16" s="103"/>
      <c r="M16" s="72"/>
      <c r="N16" s="238">
        <f>IF(OR(L15="a",L15="as"),L12,IF(OR(L15="b",L15="bs"),L20,""))</f>
      </c>
      <c r="O16" s="239">
        <f>IF(OR(L15="a",L15="as"),L20,IF(OR(L15="b",L15="bs"),L12,""))</f>
      </c>
      <c r="P16" s="4"/>
      <c r="Q16" s="4"/>
      <c r="R16" s="71">
        <f>IF($D16="","",VLOOKUP($D16,'Lista TG(S)'!$A$9:$J$72,2))</f>
      </c>
      <c r="S16" s="4"/>
      <c r="T16" s="4"/>
      <c r="U16" s="4"/>
    </row>
    <row r="17" spans="1:21" ht="12" customHeight="1">
      <c r="A17" s="76"/>
      <c r="B17" s="77"/>
      <c r="C17" s="77"/>
      <c r="D17" s="91"/>
      <c r="E17" s="72"/>
      <c r="F17" s="68"/>
      <c r="G17" s="94"/>
      <c r="H17" s="99"/>
      <c r="I17" s="106">
        <f>UPPER(IF(OR(H17="a",H17="as"),R16,IF(OR(H17="b",H17="bs"),R18,"")))</f>
      </c>
      <c r="J17" s="101"/>
      <c r="K17" s="7"/>
      <c r="L17" s="103"/>
      <c r="M17" s="7"/>
      <c r="N17" s="8"/>
      <c r="O17" s="4"/>
      <c r="P17" s="4"/>
      <c r="Q17" s="4"/>
      <c r="R17" s="98"/>
      <c r="S17" s="4"/>
      <c r="T17" s="4"/>
      <c r="U17" s="4"/>
    </row>
    <row r="18" spans="1:21" ht="12" customHeight="1">
      <c r="A18" s="78">
        <v>6</v>
      </c>
      <c r="B18" s="79">
        <f>IF($D18="","",VLOOKUP($D18,'Lista TG(S)'!$A$9:$J$72,7))</f>
      </c>
      <c r="C18" s="79">
        <f>IF($D18="","",VLOOKUP($D18,'Lista TG(S)'!$A$9:$J$72,8))</f>
      </c>
      <c r="D18" s="92"/>
      <c r="E18" s="73">
        <f>IF($D18="","",VLOOKUP($D18,'Lista TG(S)'!$A$9:$J$72,10))</f>
      </c>
      <c r="F18" s="9"/>
      <c r="G18" s="95">
        <f>IF($D18="","",VLOOKUP($D18,'Lista TG(S)'!$A$9:$J$72,4))</f>
      </c>
      <c r="H18" s="100"/>
      <c r="I18" s="72"/>
      <c r="J18" s="238">
        <f>IF(OR(H17="a",H17="as"),D16,IF(OR(H17="b",H17="bs"),D18,""))</f>
      </c>
      <c r="K18" s="239">
        <f>IF(OR(H17="a",H17="as"),D18,IF(OR(H17="b",H17="bs"),D16,""))</f>
      </c>
      <c r="L18" s="103"/>
      <c r="M18" s="7"/>
      <c r="N18" s="8"/>
      <c r="O18" s="4"/>
      <c r="P18" s="4"/>
      <c r="Q18" s="4"/>
      <c r="R18" s="71">
        <f>IF($D18="","",VLOOKUP($D18,'Lista TG(S)'!$A$9:$J$72,2))</f>
      </c>
      <c r="S18" s="4"/>
      <c r="T18" s="4"/>
      <c r="U18" s="4"/>
    </row>
    <row r="19" spans="1:21" ht="12" customHeight="1">
      <c r="A19" s="74"/>
      <c r="B19" s="23"/>
      <c r="C19" s="23"/>
      <c r="D19" s="75"/>
      <c r="E19" s="71"/>
      <c r="F19" s="4"/>
      <c r="G19" s="96"/>
      <c r="H19" s="101"/>
      <c r="I19" s="7"/>
      <c r="J19" s="103"/>
      <c r="K19" s="106">
        <f>UPPER(IF(OR(J19="a",J19="as"),I17,IF(OR(J19="b",J19="bs"),I21,"")))</f>
      </c>
      <c r="L19" s="100"/>
      <c r="M19" s="7"/>
      <c r="N19" s="8"/>
      <c r="O19" s="4"/>
      <c r="P19" s="4"/>
      <c r="Q19" s="4"/>
      <c r="R19" s="98"/>
      <c r="S19" s="4"/>
      <c r="T19" s="4"/>
      <c r="U19" s="4"/>
    </row>
    <row r="20" spans="1:21" ht="12" customHeight="1">
      <c r="A20" s="74">
        <v>7</v>
      </c>
      <c r="B20" s="75">
        <f>IF($D20="","",VLOOKUP($D20,'Lista TG(S)'!$A$9:$J$72,7))</f>
      </c>
      <c r="C20" s="75">
        <f>IF($D20="","",VLOOKUP($D20,'Lista TG(S)'!$A$9:$J$72,8))</f>
      </c>
      <c r="D20" s="92"/>
      <c r="E20" s="71">
        <f>IF($D20="","",VLOOKUP($D20,'Lista TG(S)'!$A$9:$J$72,10))</f>
      </c>
      <c r="F20" s="4"/>
      <c r="G20" s="96">
        <f>IF($D20="","",VLOOKUP($D20,'Lista TG(S)'!$A$9:$J$72,4))</f>
      </c>
      <c r="H20" s="101"/>
      <c r="I20" s="7"/>
      <c r="J20" s="103"/>
      <c r="K20" s="71"/>
      <c r="L20" s="240">
        <f>IF(OR(J19="a",J19="as"),J18,IF(OR(J19="b",J19="bs"),J22,""))</f>
      </c>
      <c r="M20" s="241">
        <f>IF(OR(J19="a",J19="as"),J22,IF(OR(J19="b",J19="bs"),J18,""))</f>
      </c>
      <c r="N20" s="8"/>
      <c r="O20" s="4"/>
      <c r="P20" s="4"/>
      <c r="Q20" s="4"/>
      <c r="R20" s="71">
        <f>IF($D20="","",VLOOKUP($D20,'Lista TG(S)'!$A$9:$J$72,2))</f>
      </c>
      <c r="S20" s="4"/>
      <c r="T20" s="4"/>
      <c r="U20" s="4"/>
    </row>
    <row r="21" spans="1:21" ht="12" customHeight="1">
      <c r="A21" s="76"/>
      <c r="B21" s="77"/>
      <c r="C21" s="77"/>
      <c r="D21" s="91"/>
      <c r="E21" s="72"/>
      <c r="F21" s="68"/>
      <c r="G21" s="94"/>
      <c r="H21" s="99"/>
      <c r="I21" s="106">
        <f>UPPER(IF(OR(H21="a",H21="as"),R20,IF(OR(H21="b",H21="bs"),R22,"")))</f>
      </c>
      <c r="J21" s="100"/>
      <c r="K21" s="4"/>
      <c r="L21" s="101"/>
      <c r="M21" s="7"/>
      <c r="N21" s="8"/>
      <c r="O21" s="4"/>
      <c r="P21" s="4"/>
      <c r="Q21" s="4"/>
      <c r="R21" s="98"/>
      <c r="S21" s="4"/>
      <c r="T21" s="4"/>
      <c r="U21" s="4"/>
    </row>
    <row r="22" spans="1:21" ht="12" customHeight="1">
      <c r="A22" s="83">
        <v>8</v>
      </c>
      <c r="B22" s="79">
        <f>IF($D22="","",VLOOKUP($D22,'Lista TG(S)'!$A$9:$J$72,7))</f>
      </c>
      <c r="C22" s="79">
        <f>IF($D22="","",VLOOKUP($D22,'Lista TG(S)'!$A$9:$J$72,8))</f>
      </c>
      <c r="D22" s="92"/>
      <c r="E22" s="73">
        <f>IF($D22="","",VLOOKUP($D22,'Lista TG(S)'!$A$9:$J$72,10))</f>
      </c>
      <c r="F22" s="81"/>
      <c r="G22" s="95">
        <f>IF($D22="","",VLOOKUP($D22,'Lista TG(S)'!$A$9:$J$72,4))</f>
      </c>
      <c r="H22" s="100"/>
      <c r="I22" s="71"/>
      <c r="J22" s="240">
        <f>IF(OR(H21="a",H21="as"),D20,IF(OR(H21="b",H21="bs"),D22,""))</f>
      </c>
      <c r="K22" s="241">
        <f>IF(OR(H21="a",H21="as"),D22,IF(OR(H21="b",H21="bs"),D20,""))</f>
      </c>
      <c r="L22" s="101"/>
      <c r="M22" s="7"/>
      <c r="N22" s="8"/>
      <c r="O22" s="4"/>
      <c r="P22" s="4"/>
      <c r="Q22" s="4"/>
      <c r="R22" s="71">
        <f>IF($D22="","",VLOOKUP($D22,'Lista TG(S)'!$A$9:$J$72,2))</f>
      </c>
      <c r="S22" s="4"/>
      <c r="T22" s="4"/>
      <c r="U22" s="4"/>
    </row>
    <row r="23" spans="1:21" ht="12" customHeight="1">
      <c r="A23" s="74"/>
      <c r="B23" s="23"/>
      <c r="C23" s="23"/>
      <c r="D23" s="75"/>
      <c r="E23" s="71"/>
      <c r="F23" s="4"/>
      <c r="G23" s="96"/>
      <c r="H23" s="101"/>
      <c r="I23" s="4"/>
      <c r="J23" s="101"/>
      <c r="K23" s="70"/>
      <c r="L23" s="101"/>
      <c r="M23" s="7"/>
      <c r="N23" s="103"/>
      <c r="O23" s="106">
        <f>UPPER(IF(OR(N23="a",N23="as"),M15,IF(OR(N23="b",N23="bs"),M31,"")))</f>
      </c>
      <c r="P23" s="4"/>
      <c r="Q23" s="4"/>
      <c r="R23" s="98"/>
      <c r="S23" s="4"/>
      <c r="T23" s="4"/>
      <c r="U23" s="4"/>
    </row>
    <row r="24" spans="1:21" ht="12" customHeight="1">
      <c r="A24" s="82">
        <v>9</v>
      </c>
      <c r="B24" s="75">
        <f>IF($D24="","",VLOOKUP($D24,'Lista TG(S)'!$A$9:$J$72,7))</f>
      </c>
      <c r="C24" s="75">
        <f>IF($D24="","",VLOOKUP($D24,'Lista TG(S)'!$A$9:$J$72,8))</f>
      </c>
      <c r="D24" s="92"/>
      <c r="E24" s="71">
        <f>IF($D24="","",VLOOKUP($D24,'Lista TG(S)'!$A$9:$J$72,10))</f>
      </c>
      <c r="F24" s="80"/>
      <c r="G24" s="96">
        <f>IF($D24="","",VLOOKUP($D24,'Lista TG(S)'!$A$9:$J$72,4))</f>
      </c>
      <c r="H24" s="101"/>
      <c r="I24" s="4"/>
      <c r="J24" s="101"/>
      <c r="K24" s="4"/>
      <c r="L24" s="101"/>
      <c r="M24" s="7"/>
      <c r="N24" s="8"/>
      <c r="O24" s="72"/>
      <c r="P24" s="240">
        <f>IF(OR(N23="a",N23="as"),N16,IF(OR(N23="b",N23="bs"),N32,""))</f>
      </c>
      <c r="Q24" s="241">
        <f>IF(OR(N23="a",N23="as"),N32,IF(OR(N23="b",N23="bs"),N16,""))</f>
      </c>
      <c r="R24" s="71">
        <f>IF($D24="","",VLOOKUP($D24,'Lista TG(S)'!$A$9:$J$72,2))</f>
      </c>
      <c r="S24" s="4"/>
      <c r="T24" s="4"/>
      <c r="U24" s="4"/>
    </row>
    <row r="25" spans="1:21" ht="12" customHeight="1">
      <c r="A25" s="76"/>
      <c r="B25" s="77"/>
      <c r="C25" s="77"/>
      <c r="D25" s="91"/>
      <c r="E25" s="72"/>
      <c r="F25" s="68"/>
      <c r="G25" s="94"/>
      <c r="H25" s="99"/>
      <c r="I25" s="106">
        <f>UPPER(IF(OR(H25="a",H25="as"),R24,IF(OR(H25="b",H25="bs"),R26,"")))</f>
      </c>
      <c r="J25" s="101"/>
      <c r="K25" s="4"/>
      <c r="L25" s="101"/>
      <c r="M25" s="7"/>
      <c r="N25" s="8"/>
      <c r="O25" s="7"/>
      <c r="P25" s="7"/>
      <c r="Q25" s="4"/>
      <c r="R25" s="98"/>
      <c r="S25" s="4"/>
      <c r="T25" s="4"/>
      <c r="U25" s="4"/>
    </row>
    <row r="26" spans="1:21" ht="12" customHeight="1">
      <c r="A26" s="78">
        <v>10</v>
      </c>
      <c r="B26" s="79">
        <f>IF($D26="","",VLOOKUP($D26,'Lista TG(S)'!$A$9:$J$72,7))</f>
      </c>
      <c r="C26" s="79">
        <f>IF($D26="","",VLOOKUP($D26,'Lista TG(S)'!$A$9:$J$72,8))</f>
      </c>
      <c r="D26" s="92"/>
      <c r="E26" s="73">
        <f>IF($D26="","",VLOOKUP($D26,'Lista TG(S)'!$A$9:$J$72,10))</f>
      </c>
      <c r="F26" s="9"/>
      <c r="G26" s="95">
        <f>IF($D26="","",VLOOKUP($D26,'Lista TG(S)'!$A$9:$J$72,4))</f>
      </c>
      <c r="H26" s="100"/>
      <c r="I26" s="72"/>
      <c r="J26" s="238">
        <f>IF(OR(H25="a",H25="as"),D24,IF(OR(H25="b",H25="bs"),D26,""))</f>
      </c>
      <c r="K26" s="239">
        <f>IF(OR(H25="a",H25="as"),D26,IF(OR(H25="b",H25="bs"),D24,""))</f>
      </c>
      <c r="L26" s="101"/>
      <c r="M26" s="7"/>
      <c r="N26" s="8"/>
      <c r="O26" s="7"/>
      <c r="P26" s="7"/>
      <c r="Q26" s="4"/>
      <c r="R26" s="71">
        <f>IF($D26="","",VLOOKUP($D26,'Lista TG(S)'!$A$9:$J$72,2))</f>
      </c>
      <c r="S26" s="4"/>
      <c r="T26" s="4"/>
      <c r="U26" s="4"/>
    </row>
    <row r="27" spans="1:21" ht="12" customHeight="1">
      <c r="A27" s="74"/>
      <c r="B27" s="23"/>
      <c r="C27" s="23"/>
      <c r="D27" s="75"/>
      <c r="E27" s="71"/>
      <c r="F27" s="4"/>
      <c r="G27" s="96"/>
      <c r="H27" s="101"/>
      <c r="I27" s="7"/>
      <c r="J27" s="103"/>
      <c r="K27" s="106">
        <f>UPPER(IF(OR(J27="a",J27="as"),I25,IF(OR(J27="b",J27="bs"),I29,"")))</f>
      </c>
      <c r="L27" s="101"/>
      <c r="M27" s="7"/>
      <c r="N27" s="8"/>
      <c r="O27" s="7"/>
      <c r="P27" s="7"/>
      <c r="Q27" s="4"/>
      <c r="R27" s="98"/>
      <c r="S27" s="4"/>
      <c r="T27" s="4"/>
      <c r="U27" s="4"/>
    </row>
    <row r="28" spans="1:21" ht="12" customHeight="1">
      <c r="A28" s="74">
        <v>11</v>
      </c>
      <c r="B28" s="75">
        <f>IF($D28="","",VLOOKUP($D28,'Lista TG(S)'!$A$9:$J$72,7))</f>
      </c>
      <c r="C28" s="75">
        <f>IF($D28="","",VLOOKUP($D28,'Lista TG(S)'!$A$9:$J$72,8))</f>
      </c>
      <c r="D28" s="92"/>
      <c r="E28" s="71">
        <f>IF($D28="","",VLOOKUP($D28,'Lista TG(S)'!$A$9:$J$72,10))</f>
      </c>
      <c r="F28" s="4"/>
      <c r="G28" s="96">
        <f>IF($D28="","",VLOOKUP($D28,'Lista TG(S)'!$A$9:$J$72,4))</f>
      </c>
      <c r="H28" s="101"/>
      <c r="I28" s="7"/>
      <c r="J28" s="103"/>
      <c r="K28" s="72"/>
      <c r="L28" s="238">
        <f>IF(OR(J27="a",J27="as"),J26,IF(OR(J27="b",J27="bs"),J30,""))</f>
      </c>
      <c r="M28" s="239">
        <f>IF(OR(J27="a",J27="as"),J30,IF(OR(J27="b",J27="bs"),J26,""))</f>
      </c>
      <c r="N28" s="8"/>
      <c r="O28" s="7"/>
      <c r="P28" s="7"/>
      <c r="Q28" s="4"/>
      <c r="R28" s="71">
        <f>IF($D28="","",VLOOKUP($D28,'Lista TG(S)'!$A$9:$J$72,2))</f>
      </c>
      <c r="S28" s="4"/>
      <c r="T28" s="4"/>
      <c r="U28" s="4"/>
    </row>
    <row r="29" spans="1:21" ht="12" customHeight="1">
      <c r="A29" s="76"/>
      <c r="B29" s="77"/>
      <c r="C29" s="77"/>
      <c r="D29" s="91"/>
      <c r="E29" s="72"/>
      <c r="F29" s="68"/>
      <c r="G29" s="94"/>
      <c r="H29" s="99"/>
      <c r="I29" s="106">
        <f>UPPER(IF(OR(H29="a",H29="as"),R28,IF(OR(H29="b",H29="bs"),R30,"")))</f>
      </c>
      <c r="J29" s="100"/>
      <c r="K29" s="7"/>
      <c r="L29" s="103"/>
      <c r="M29" s="7"/>
      <c r="N29" s="8"/>
      <c r="O29" s="7"/>
      <c r="P29" s="7"/>
      <c r="Q29" s="4"/>
      <c r="R29" s="98"/>
      <c r="S29" s="4"/>
      <c r="T29" s="4"/>
      <c r="U29" s="4"/>
    </row>
    <row r="30" spans="1:21" ht="12" customHeight="1">
      <c r="A30" s="78">
        <v>12</v>
      </c>
      <c r="B30" s="87">
        <f>IF($D30="","",VLOOKUP($D30,'Lista TG(S)'!$A$9:$J$72,7))</f>
      </c>
      <c r="C30" s="87">
        <f>IF($D30="","",VLOOKUP($D30,'Lista TG(S)'!$A$9:$J$72,8))</f>
      </c>
      <c r="D30" s="90"/>
      <c r="E30" s="88">
        <f>IF($D30="","",VLOOKUP($D30,'Lista TG(S)'!$A$9:$J$72,10))</f>
      </c>
      <c r="F30" s="89"/>
      <c r="G30" s="69">
        <f>IF($D30="","",VLOOKUP($D30,'Lista TG(S)'!$A$9:$J$72,4))</f>
      </c>
      <c r="H30" s="100"/>
      <c r="I30" s="71"/>
      <c r="J30" s="240">
        <f>IF(OR(H29="a",H29="as"),D28,IF(OR(H29="b",H29="bs"),D30,""))</f>
      </c>
      <c r="K30" s="241">
        <f>IF(OR(H29="a",H29="as"),D30,IF(OR(H29="b",H29="bs"),D28,""))</f>
      </c>
      <c r="L30" s="103"/>
      <c r="M30" s="7"/>
      <c r="N30" s="8"/>
      <c r="O30" s="7"/>
      <c r="P30" s="7"/>
      <c r="Q30" s="4"/>
      <c r="R30" s="71">
        <f>IF($D30="","",VLOOKUP($D30,'Lista TG(S)'!$A$9:$J$72,2))</f>
      </c>
      <c r="S30" s="4"/>
      <c r="T30" s="4"/>
      <c r="U30" s="4"/>
    </row>
    <row r="31" spans="1:21" ht="12" customHeight="1">
      <c r="A31" s="74"/>
      <c r="B31" s="23"/>
      <c r="C31" s="23"/>
      <c r="D31" s="75"/>
      <c r="E31" s="71"/>
      <c r="F31" s="4"/>
      <c r="G31" s="96"/>
      <c r="H31" s="101"/>
      <c r="I31" s="4"/>
      <c r="J31" s="101"/>
      <c r="K31" s="7"/>
      <c r="L31" s="103"/>
      <c r="M31" s="106">
        <f>UPPER(IF(OR(L31="a",L31="as"),K27,IF(OR(L31="b",L31="bs"),K35,"")))</f>
      </c>
      <c r="N31" s="10"/>
      <c r="O31" s="7"/>
      <c r="P31" s="7"/>
      <c r="Q31" s="4"/>
      <c r="R31" s="98"/>
      <c r="S31" s="4"/>
      <c r="T31" s="4"/>
      <c r="U31" s="4"/>
    </row>
    <row r="32" spans="1:21" ht="12" customHeight="1">
      <c r="A32" s="74">
        <v>13</v>
      </c>
      <c r="B32" s="75">
        <f>IF($D32="","",VLOOKUP($D32,'Lista TG(S)'!$A$9:$J$72,7))</f>
      </c>
      <c r="C32" s="75">
        <f>IF($D32="","",VLOOKUP($D32,'Lista TG(S)'!$A$9:$J$72,8))</f>
      </c>
      <c r="D32" s="93"/>
      <c r="E32" s="71">
        <f>IF($D32="","",VLOOKUP($D32,'Lista TG(S)'!$A$9:$J$72,10))</f>
      </c>
      <c r="F32" s="4"/>
      <c r="G32" s="96">
        <f>IF($D32="","",VLOOKUP($D32,'Lista TG(S)'!$A$9:$J$72,4))</f>
      </c>
      <c r="H32" s="101"/>
      <c r="I32" s="4"/>
      <c r="J32" s="101"/>
      <c r="K32" s="7"/>
      <c r="L32" s="103"/>
      <c r="M32" s="71"/>
      <c r="N32" s="240">
        <f>IF(OR(L31="a",L31="as"),L28,IF(OR(L31="b",L31="bs"),L36,""))</f>
      </c>
      <c r="O32" s="241">
        <f>IF(OR(L31="a",L31="as"),L36,IF(OR(L31="b",L31="bs"),L28,""))</f>
      </c>
      <c r="P32" s="7"/>
      <c r="Q32" s="4"/>
      <c r="R32" s="71">
        <f>IF($D32="","",VLOOKUP($D32,'Lista TG(S)'!$A$9:$J$72,2))</f>
      </c>
      <c r="S32" s="4"/>
      <c r="T32" s="4"/>
      <c r="U32" s="4"/>
    </row>
    <row r="33" spans="1:21" ht="12" customHeight="1">
      <c r="A33" s="76"/>
      <c r="B33" s="77"/>
      <c r="C33" s="77"/>
      <c r="D33" s="91"/>
      <c r="E33" s="72"/>
      <c r="F33" s="68"/>
      <c r="G33" s="94"/>
      <c r="H33" s="99"/>
      <c r="I33" s="106">
        <f>UPPER(IF(OR(H33="a",H33="as"),R32,IF(OR(H33="b",H33="bs"),R34,"")))</f>
      </c>
      <c r="J33" s="101"/>
      <c r="K33" s="7"/>
      <c r="L33" s="103"/>
      <c r="M33" s="4"/>
      <c r="N33" s="4"/>
      <c r="O33" s="7"/>
      <c r="P33" s="7"/>
      <c r="Q33" s="4"/>
      <c r="R33" s="98"/>
      <c r="S33" s="4"/>
      <c r="T33" s="4"/>
      <c r="U33" s="4"/>
    </row>
    <row r="34" spans="1:21" ht="12" customHeight="1">
      <c r="A34" s="78">
        <v>14</v>
      </c>
      <c r="B34" s="79">
        <f>IF($D34="","",VLOOKUP($D34,'Lista TG(S)'!$A$9:$J$72,7))</f>
      </c>
      <c r="C34" s="79">
        <f>IF($D34="","",VLOOKUP($D34,'Lista TG(S)'!$A$9:$J$72,8))</f>
      </c>
      <c r="D34" s="92"/>
      <c r="E34" s="73">
        <f>IF($D34="","",VLOOKUP($D34,'Lista TG(S)'!$A$9:$J$72,10))</f>
      </c>
      <c r="F34" s="9"/>
      <c r="G34" s="95">
        <f>IF($D34="","",VLOOKUP($D34,'Lista TG(S)'!$A$9:$J$72,4))</f>
      </c>
      <c r="H34" s="100"/>
      <c r="I34" s="72"/>
      <c r="J34" s="238">
        <f>IF(OR(H33="a",H33="as"),D32,IF(OR(H33="b",H33="bs"),D34,""))</f>
      </c>
      <c r="K34" s="239">
        <f>IF(OR(H33="a",H33="as"),D34,IF(OR(H33="b",H33="bs"),D32,""))</f>
      </c>
      <c r="L34" s="103"/>
      <c r="M34" s="4"/>
      <c r="N34" s="4"/>
      <c r="O34" s="7"/>
      <c r="P34" s="7"/>
      <c r="Q34" s="4"/>
      <c r="R34" s="71">
        <f>IF($D34="","",VLOOKUP($D34,'Lista TG(S)'!$A$9:$J$72,2))</f>
      </c>
      <c r="S34" s="4"/>
      <c r="T34" s="4"/>
      <c r="U34" s="4"/>
    </row>
    <row r="35" spans="1:21" ht="12" customHeight="1">
      <c r="A35" s="74"/>
      <c r="B35" s="23"/>
      <c r="C35" s="23"/>
      <c r="D35" s="75"/>
      <c r="E35" s="71"/>
      <c r="F35" s="4"/>
      <c r="G35" s="96"/>
      <c r="H35" s="101"/>
      <c r="I35" s="7"/>
      <c r="J35" s="103"/>
      <c r="K35" s="106">
        <f>UPPER(IF(OR(J35="a",J35="as"),I33,IF(OR(J35="b",J35="bs"),I37,"")))</f>
      </c>
      <c r="L35" s="100"/>
      <c r="M35" s="4"/>
      <c r="N35" s="4"/>
      <c r="O35" s="7"/>
      <c r="P35" s="7"/>
      <c r="Q35" s="4"/>
      <c r="R35" s="98"/>
      <c r="S35" s="4"/>
      <c r="T35" s="4"/>
      <c r="U35" s="4"/>
    </row>
    <row r="36" spans="1:21" ht="12" customHeight="1">
      <c r="A36" s="74">
        <v>15</v>
      </c>
      <c r="B36" s="75">
        <f>IF($D36="","",VLOOKUP($D36,'Lista TG(S)'!$A$9:$J$72,7))</f>
      </c>
      <c r="C36" s="75">
        <f>IF($D36="","",VLOOKUP($D36,'Lista TG(S)'!$A$9:$J$72,8))</f>
      </c>
      <c r="D36" s="93"/>
      <c r="E36" s="71">
        <f>IF($D36="","",VLOOKUP($D36,'Lista TG(S)'!$A$9:$J$72,10))</f>
      </c>
      <c r="F36" s="4"/>
      <c r="G36" s="96">
        <f>IF($D36="","",VLOOKUP($D36,'Lista TG(S)'!$A$9:$J$72,4))</f>
      </c>
      <c r="H36" s="101"/>
      <c r="I36" s="7"/>
      <c r="J36" s="103"/>
      <c r="K36" s="71"/>
      <c r="L36" s="240">
        <f>IF(OR(J35="a",J35="as"),J34,IF(OR(J35="b",J35="bs"),J38,""))</f>
      </c>
      <c r="M36" s="241">
        <f>IF(OR(J35="a",J35="as"),J38,IF(OR(J35="b",J35="bs"),J34,""))</f>
      </c>
      <c r="N36" s="4"/>
      <c r="O36" s="7"/>
      <c r="P36" s="7"/>
      <c r="Q36" s="4"/>
      <c r="R36" s="71">
        <f>IF($D36="","",VLOOKUP($D36,'Lista TG(S)'!$A$9:$J$72,2))</f>
      </c>
      <c r="S36" s="4"/>
      <c r="T36" s="4"/>
      <c r="U36" s="4"/>
    </row>
    <row r="37" spans="1:21" ht="12" customHeight="1">
      <c r="A37" s="76"/>
      <c r="B37" s="77"/>
      <c r="C37" s="77"/>
      <c r="D37" s="91"/>
      <c r="E37" s="72"/>
      <c r="F37" s="68"/>
      <c r="G37" s="94"/>
      <c r="H37" s="99"/>
      <c r="I37" s="106">
        <f>UPPER(IF(OR(H37="a",H37="as"),R36,IF(OR(H37="b",H37="bs"),R38,"")))</f>
      </c>
      <c r="J37" s="100"/>
      <c r="K37" s="4"/>
      <c r="L37" s="101"/>
      <c r="M37" s="4"/>
      <c r="N37" s="4"/>
      <c r="O37" s="7"/>
      <c r="P37" s="7"/>
      <c r="Q37" s="4"/>
      <c r="R37" s="98"/>
      <c r="S37" s="4"/>
      <c r="T37" s="4"/>
      <c r="U37" s="4"/>
    </row>
    <row r="38" spans="1:21" ht="12" customHeight="1">
      <c r="A38" s="78">
        <v>16</v>
      </c>
      <c r="B38" s="87">
        <f>IF($D38="","",VLOOKUP($D38,'Lista TG(S)'!$A$9:$J$72,7))</f>
      </c>
      <c r="C38" s="87">
        <f>IF($D38="","",VLOOKUP($D38,'Lista TG(S)'!$A$9:$J$72,8))</f>
      </c>
      <c r="D38" s="90"/>
      <c r="E38" s="88">
        <f>IF($D38="","",VLOOKUP($D38,'Lista TG(S)'!$A$9:$J$72,10))</f>
      </c>
      <c r="F38" s="89"/>
      <c r="G38" s="69">
        <f>IF($D38="","",VLOOKUP($D38,'Lista TG(S)'!$A$9:$J$72,4))</f>
      </c>
      <c r="H38" s="102"/>
      <c r="I38" s="71"/>
      <c r="J38" s="240">
        <f>IF(OR(H37="a",H37="as"),D36,IF(OR(H37="b",H37="bs"),D38,""))</f>
      </c>
      <c r="K38" s="241">
        <f>IF(OR(H37="a",H37="as"),D38,IF(OR(H37="b",H37="bs"),D36,""))</f>
      </c>
      <c r="L38" s="101"/>
      <c r="M38" s="4"/>
      <c r="N38" s="4"/>
      <c r="O38" s="7"/>
      <c r="P38" s="7"/>
      <c r="Q38" s="4"/>
      <c r="R38" s="71">
        <f>IF($D38="","",VLOOKUP($D38,'Lista TG(S)'!$A$9:$J$72,2))</f>
      </c>
      <c r="S38" s="4"/>
      <c r="T38" s="4"/>
      <c r="U38" s="4"/>
    </row>
    <row r="39" spans="1:21" ht="12" customHeight="1">
      <c r="A39" s="109"/>
      <c r="B39" s="117"/>
      <c r="C39" s="117"/>
      <c r="D39" s="120"/>
      <c r="E39" s="115"/>
      <c r="F39" s="7"/>
      <c r="G39" s="118"/>
      <c r="H39" s="114"/>
      <c r="I39" s="115"/>
      <c r="J39" s="114"/>
      <c r="K39" s="7"/>
      <c r="L39" s="114"/>
      <c r="M39" s="7"/>
      <c r="N39" s="7"/>
      <c r="O39" s="7"/>
      <c r="P39" s="7"/>
      <c r="Q39" s="7"/>
      <c r="R39" s="115"/>
      <c r="S39" s="7"/>
      <c r="T39" s="7"/>
      <c r="U39" s="4"/>
    </row>
    <row r="40" spans="1:21" ht="12" customHeight="1">
      <c r="A40" s="109"/>
      <c r="B40" s="116"/>
      <c r="C40" s="116"/>
      <c r="D40" s="117"/>
      <c r="E40" s="115"/>
      <c r="F40" s="7"/>
      <c r="G40" s="118"/>
      <c r="H40" s="114"/>
      <c r="I40" s="7"/>
      <c r="J40" s="114"/>
      <c r="K40" s="108"/>
      <c r="L40" s="114"/>
      <c r="M40" s="7"/>
      <c r="N40" s="7"/>
      <c r="O40" s="7"/>
      <c r="P40" s="7"/>
      <c r="Q40" s="7"/>
      <c r="R40" s="119"/>
      <c r="S40" s="7"/>
      <c r="T40" s="7"/>
      <c r="U40" s="4"/>
    </row>
    <row r="41" spans="1:21" ht="12" customHeight="1">
      <c r="A41" s="109"/>
      <c r="B41" s="117"/>
      <c r="C41" s="117"/>
      <c r="D41" s="120"/>
      <c r="E41" s="115"/>
      <c r="F41" s="7"/>
      <c r="G41" s="118"/>
      <c r="H41" s="114"/>
      <c r="I41" s="7"/>
      <c r="J41" s="114"/>
      <c r="K41" s="115"/>
      <c r="L41" s="114"/>
      <c r="M41" s="7"/>
      <c r="N41" s="7"/>
      <c r="O41" s="7"/>
      <c r="P41" s="7"/>
      <c r="Q41" s="7"/>
      <c r="R41" s="115"/>
      <c r="S41" s="7"/>
      <c r="T41" s="7"/>
      <c r="U41" s="4"/>
    </row>
    <row r="42" spans="1:21" ht="12" customHeight="1">
      <c r="A42" s="109"/>
      <c r="B42" s="116"/>
      <c r="C42" s="116"/>
      <c r="D42" s="117"/>
      <c r="E42" s="115"/>
      <c r="F42" s="7"/>
      <c r="G42" s="118"/>
      <c r="H42" s="114"/>
      <c r="I42" s="108"/>
      <c r="J42" s="114"/>
      <c r="K42" s="7"/>
      <c r="L42" s="114"/>
      <c r="M42" s="7"/>
      <c r="N42" s="7"/>
      <c r="O42" s="7"/>
      <c r="P42" s="7"/>
      <c r="Q42" s="7"/>
      <c r="R42" s="119"/>
      <c r="S42" s="7"/>
      <c r="T42" s="7"/>
      <c r="U42" s="4"/>
    </row>
    <row r="43" spans="1:21" ht="12" customHeight="1">
      <c r="A43" s="109"/>
      <c r="B43" s="117"/>
      <c r="C43" s="117"/>
      <c r="D43" s="120"/>
      <c r="E43" s="115"/>
      <c r="F43" s="7"/>
      <c r="G43" s="118"/>
      <c r="H43" s="114"/>
      <c r="I43" s="115"/>
      <c r="J43" s="114"/>
      <c r="K43" s="7"/>
      <c r="L43" s="114"/>
      <c r="M43" s="7"/>
      <c r="N43" s="7"/>
      <c r="O43" s="7"/>
      <c r="P43" s="7"/>
      <c r="Q43" s="7"/>
      <c r="R43" s="115"/>
      <c r="S43" s="7"/>
      <c r="T43" s="7"/>
      <c r="U43" s="4"/>
    </row>
    <row r="44" spans="1:21" ht="12" customHeight="1">
      <c r="A44" s="109"/>
      <c r="B44" s="116"/>
      <c r="C44" s="116"/>
      <c r="D44" s="117"/>
      <c r="E44" s="115"/>
      <c r="F44" s="7"/>
      <c r="G44" s="118"/>
      <c r="H44" s="114"/>
      <c r="I44" s="7"/>
      <c r="J44" s="114" t="s">
        <v>39</v>
      </c>
      <c r="K44" s="7"/>
      <c r="L44" s="114"/>
      <c r="M44" s="108"/>
      <c r="N44" s="7"/>
      <c r="O44" s="7"/>
      <c r="P44" s="7"/>
      <c r="Q44" s="7"/>
      <c r="R44" s="119"/>
      <c r="S44" s="7"/>
      <c r="T44" s="7"/>
      <c r="U44" s="4"/>
    </row>
    <row r="45" spans="1:21" ht="12" customHeight="1">
      <c r="A45" s="109"/>
      <c r="B45" s="117"/>
      <c r="C45" s="117"/>
      <c r="D45" s="120"/>
      <c r="E45" s="115"/>
      <c r="F45" s="7"/>
      <c r="G45" s="118"/>
      <c r="H45" s="114"/>
      <c r="I45" s="7"/>
      <c r="J45" s="114"/>
      <c r="K45" s="7"/>
      <c r="L45" s="114"/>
      <c r="M45" s="115"/>
      <c r="N45" s="7"/>
      <c r="O45" s="7"/>
      <c r="P45" s="7"/>
      <c r="Q45" s="7"/>
      <c r="R45" s="115"/>
      <c r="S45" s="7"/>
      <c r="T45" s="7"/>
      <c r="U45" s="4"/>
    </row>
    <row r="46" spans="1:21" ht="12" customHeight="1">
      <c r="A46" s="109"/>
      <c r="B46" s="116"/>
      <c r="C46" s="116"/>
      <c r="D46" s="117"/>
      <c r="E46" s="115"/>
      <c r="F46" s="7"/>
      <c r="G46" s="118"/>
      <c r="H46" s="114"/>
      <c r="I46" s="108"/>
      <c r="J46" s="114"/>
      <c r="K46" s="7"/>
      <c r="L46" s="114"/>
      <c r="M46" s="7"/>
      <c r="N46" s="7"/>
      <c r="O46" s="7"/>
      <c r="P46" s="7"/>
      <c r="Q46" s="7"/>
      <c r="R46" s="119"/>
      <c r="S46" s="7"/>
      <c r="T46" s="7"/>
      <c r="U46" s="4"/>
    </row>
    <row r="47" spans="1:21" ht="12" customHeight="1">
      <c r="A47" s="109"/>
      <c r="B47" s="117"/>
      <c r="C47" s="117"/>
      <c r="D47" s="120"/>
      <c r="E47" s="115"/>
      <c r="F47" s="7"/>
      <c r="G47" s="118"/>
      <c r="H47" s="114"/>
      <c r="I47" s="115"/>
      <c r="J47" s="114"/>
      <c r="K47" s="7"/>
      <c r="L47" s="114"/>
      <c r="M47" s="7"/>
      <c r="N47" s="7"/>
      <c r="O47" s="7"/>
      <c r="P47" s="7"/>
      <c r="Q47" s="7"/>
      <c r="R47" s="115"/>
      <c r="S47" s="7"/>
      <c r="T47" s="7"/>
      <c r="U47" s="4"/>
    </row>
    <row r="48" spans="1:21" ht="12" customHeight="1">
      <c r="A48" s="109"/>
      <c r="B48" s="116"/>
      <c r="C48" s="116"/>
      <c r="D48" s="117"/>
      <c r="E48" s="115"/>
      <c r="F48" s="7"/>
      <c r="G48" s="118"/>
      <c r="H48" s="114"/>
      <c r="I48" s="7"/>
      <c r="J48" s="114"/>
      <c r="K48" s="108"/>
      <c r="L48" s="114"/>
      <c r="M48" s="7"/>
      <c r="N48" s="7"/>
      <c r="O48" s="7"/>
      <c r="P48" s="7"/>
      <c r="Q48" s="7"/>
      <c r="R48" s="119"/>
      <c r="S48" s="7"/>
      <c r="T48" s="7"/>
      <c r="U48" s="4"/>
    </row>
    <row r="49" spans="1:21" ht="12" customHeight="1">
      <c r="A49" s="109"/>
      <c r="B49" s="117"/>
      <c r="C49" s="117"/>
      <c r="D49" s="120"/>
      <c r="E49" s="115"/>
      <c r="F49" s="7"/>
      <c r="G49" s="118"/>
      <c r="H49" s="114"/>
      <c r="I49" s="7"/>
      <c r="J49" s="114"/>
      <c r="K49" s="115"/>
      <c r="L49" s="114"/>
      <c r="M49" s="7"/>
      <c r="N49" s="7"/>
      <c r="O49" s="7"/>
      <c r="P49" s="7"/>
      <c r="Q49" s="7"/>
      <c r="R49" s="115"/>
      <c r="S49" s="7"/>
      <c r="T49" s="7"/>
      <c r="U49" s="4"/>
    </row>
    <row r="50" spans="1:21" ht="12" customHeight="1">
      <c r="A50" s="109"/>
      <c r="B50" s="116"/>
      <c r="C50" s="116"/>
      <c r="D50" s="117"/>
      <c r="E50" s="115"/>
      <c r="F50" s="7"/>
      <c r="G50" s="118"/>
      <c r="H50" s="114"/>
      <c r="I50" s="108"/>
      <c r="J50" s="114"/>
      <c r="K50" s="7"/>
      <c r="L50" s="114"/>
      <c r="M50" s="7"/>
      <c r="N50" s="7"/>
      <c r="O50" s="7"/>
      <c r="P50" s="7"/>
      <c r="Q50" s="7"/>
      <c r="R50" s="119"/>
      <c r="S50" s="7"/>
      <c r="T50" s="7"/>
      <c r="U50" s="4"/>
    </row>
    <row r="51" spans="1:21" ht="12" customHeight="1">
      <c r="A51" s="109"/>
      <c r="B51" s="110"/>
      <c r="C51" s="110"/>
      <c r="D51" s="110"/>
      <c r="E51" s="111"/>
      <c r="F51" s="112"/>
      <c r="G51" s="113"/>
      <c r="H51" s="114"/>
      <c r="I51" s="115"/>
      <c r="J51" s="114"/>
      <c r="K51" s="7"/>
      <c r="L51" s="114"/>
      <c r="M51" s="7"/>
      <c r="N51" s="7"/>
      <c r="O51" s="7"/>
      <c r="P51" s="7"/>
      <c r="Q51" s="7"/>
      <c r="R51" s="115"/>
      <c r="S51" s="7"/>
      <c r="T51" s="7"/>
      <c r="U51" s="4"/>
    </row>
    <row r="52" spans="1:21" ht="12" customHeight="1">
      <c r="A52" s="109"/>
      <c r="B52" s="116"/>
      <c r="C52" s="116"/>
      <c r="D52" s="117"/>
      <c r="E52" s="115"/>
      <c r="F52" s="7"/>
      <c r="G52" s="118"/>
      <c r="H52" s="114"/>
      <c r="I52" s="7"/>
      <c r="J52" s="114"/>
      <c r="K52" s="7"/>
      <c r="L52" s="114"/>
      <c r="M52" s="7"/>
      <c r="N52" s="114"/>
      <c r="O52" s="121"/>
      <c r="P52" s="7"/>
      <c r="Q52" s="7"/>
      <c r="R52" s="119"/>
      <c r="S52" s="7"/>
      <c r="T52" s="7"/>
      <c r="U52" s="4"/>
    </row>
    <row r="53" spans="1:21" ht="12" customHeight="1">
      <c r="A53" s="109"/>
      <c r="B53" s="110"/>
      <c r="C53" s="110"/>
      <c r="D53" s="110"/>
      <c r="E53" s="111"/>
      <c r="F53" s="112"/>
      <c r="G53" s="113"/>
      <c r="H53" s="114"/>
      <c r="I53" s="7"/>
      <c r="J53" s="114"/>
      <c r="K53" s="7"/>
      <c r="L53" s="114"/>
      <c r="M53" s="7"/>
      <c r="N53" s="7"/>
      <c r="O53" s="121"/>
      <c r="P53" s="7"/>
      <c r="Q53" s="7"/>
      <c r="R53" s="115"/>
      <c r="S53" s="7"/>
      <c r="T53" s="7"/>
      <c r="U53" s="4"/>
    </row>
    <row r="54" spans="1:21" ht="12" customHeight="1">
      <c r="A54" s="109"/>
      <c r="B54" s="117"/>
      <c r="C54" s="117"/>
      <c r="D54" s="120"/>
      <c r="E54" s="115"/>
      <c r="F54" s="7"/>
      <c r="G54" s="118"/>
      <c r="H54" s="114"/>
      <c r="I54" s="7"/>
      <c r="J54" s="114"/>
      <c r="K54" s="115"/>
      <c r="L54" s="7"/>
      <c r="M54" s="7"/>
      <c r="N54" s="7"/>
      <c r="O54" s="7"/>
      <c r="P54" s="7"/>
      <c r="Q54" s="7"/>
      <c r="R54" s="115"/>
      <c r="S54" s="7"/>
      <c r="T54" s="7"/>
      <c r="U54" s="4"/>
    </row>
    <row r="55" spans="1:21" ht="12" customHeight="1">
      <c r="A55" s="109"/>
      <c r="B55" s="116"/>
      <c r="C55" s="116"/>
      <c r="D55" s="117"/>
      <c r="E55" s="115"/>
      <c r="F55" s="7"/>
      <c r="G55" s="118"/>
      <c r="H55" s="114"/>
      <c r="I55" s="108"/>
      <c r="J55" s="114"/>
      <c r="K55" s="7"/>
      <c r="L55" s="7"/>
      <c r="M55" s="7"/>
      <c r="N55" s="7"/>
      <c r="O55" s="7"/>
      <c r="P55" s="7"/>
      <c r="Q55" s="7"/>
      <c r="R55" s="119"/>
      <c r="S55" s="7"/>
      <c r="T55" s="7"/>
      <c r="U55" s="4"/>
    </row>
    <row r="56" spans="1:21" ht="12" customHeight="1">
      <c r="A56" s="109"/>
      <c r="B56" s="110"/>
      <c r="C56" s="110"/>
      <c r="D56" s="110"/>
      <c r="E56" s="111"/>
      <c r="F56" s="112"/>
      <c r="G56" s="113"/>
      <c r="H56" s="114"/>
      <c r="I56" s="115"/>
      <c r="J56" s="7"/>
      <c r="K56" s="7"/>
      <c r="L56" s="7"/>
      <c r="M56" s="7"/>
      <c r="N56" s="7"/>
      <c r="O56" s="7"/>
      <c r="P56" s="7"/>
      <c r="Q56" s="7"/>
      <c r="R56" s="115"/>
      <c r="S56" s="7"/>
      <c r="T56" s="7"/>
      <c r="U56" s="4"/>
    </row>
    <row r="57" spans="1:21" ht="12" customHeight="1">
      <c r="A57" s="4"/>
      <c r="B57" s="4"/>
      <c r="C57" s="4"/>
      <c r="D57" s="4"/>
      <c r="E57" s="4"/>
      <c r="F57" s="4"/>
      <c r="G57" s="4"/>
      <c r="H57" s="4"/>
      <c r="I57" s="4"/>
      <c r="J57" s="4"/>
      <c r="K57" s="4"/>
      <c r="L57" s="4"/>
      <c r="M57" s="4"/>
      <c r="N57" s="4"/>
      <c r="O57" s="4"/>
      <c r="P57" s="4"/>
      <c r="Q57" s="4"/>
      <c r="R57" s="4"/>
      <c r="S57" s="4"/>
      <c r="T57" s="4"/>
      <c r="U57" s="4"/>
    </row>
    <row r="58" spans="1:21" ht="9" customHeight="1">
      <c r="A58" s="133"/>
      <c r="B58" s="134"/>
      <c r="C58" s="134"/>
      <c r="D58" s="135" t="s">
        <v>31</v>
      </c>
      <c r="E58" s="134"/>
      <c r="F58" s="134"/>
      <c r="G58" s="134"/>
      <c r="H58" s="134"/>
      <c r="I58" s="137" t="s">
        <v>29</v>
      </c>
      <c r="J58" s="135"/>
      <c r="K58" s="137" t="s">
        <v>30</v>
      </c>
      <c r="L58" s="135"/>
      <c r="M58" s="136" t="s">
        <v>28</v>
      </c>
      <c r="N58" s="138"/>
      <c r="O58" s="139"/>
      <c r="P58" s="140"/>
      <c r="Q58" s="4"/>
      <c r="R58" s="85"/>
      <c r="S58" s="4"/>
      <c r="T58" s="4"/>
      <c r="U58" s="4"/>
    </row>
    <row r="59" spans="1:21" ht="9" customHeight="1">
      <c r="A59" s="141"/>
      <c r="B59" s="142"/>
      <c r="C59" s="142"/>
      <c r="D59" s="436" t="s">
        <v>34</v>
      </c>
      <c r="E59" s="436"/>
      <c r="F59" s="142"/>
      <c r="G59" s="142"/>
      <c r="H59" s="115">
        <v>1</v>
      </c>
      <c r="I59" s="115"/>
      <c r="J59" s="115"/>
      <c r="K59" s="115"/>
      <c r="L59" s="115">
        <v>1</v>
      </c>
      <c r="M59" s="115" t="str">
        <f>IF(VLOOKUP($L59,'Lista TG(S)'!$A$9:$J$72,8)&gt;0,VLOOKUP($L59,'Lista TG(S)'!$A$9:$J$72,10),"")</f>
        <v>HEROK, Juliusz</v>
      </c>
      <c r="N59" s="115"/>
      <c r="O59" s="115"/>
      <c r="P59" s="143"/>
      <c r="Q59" s="4"/>
      <c r="R59" s="4"/>
      <c r="S59" s="4"/>
      <c r="T59" s="4"/>
      <c r="U59" s="4"/>
    </row>
    <row r="60" spans="1:21" ht="9" customHeight="1">
      <c r="A60" s="141"/>
      <c r="B60" s="142"/>
      <c r="C60" s="142"/>
      <c r="D60" s="436"/>
      <c r="E60" s="436"/>
      <c r="F60" s="142"/>
      <c r="G60" s="142"/>
      <c r="H60" s="115">
        <v>2</v>
      </c>
      <c r="I60" s="115"/>
      <c r="J60" s="115"/>
      <c r="K60" s="115"/>
      <c r="L60" s="115">
        <v>2</v>
      </c>
      <c r="M60" s="115" t="str">
        <f>IF(VLOOKUP($L60,'Lista TG(S)'!$A$9:$J$72,8)&gt;0,VLOOKUP($L60,'Lista TG(S)'!$A$9:$J$72,10),"")</f>
        <v>CHMIELEWSKI, Antoni</v>
      </c>
      <c r="N60" s="115"/>
      <c r="O60" s="115"/>
      <c r="P60" s="143"/>
      <c r="Q60" s="4"/>
      <c r="R60" s="4"/>
      <c r="S60" s="4"/>
      <c r="T60" s="4"/>
      <c r="U60" s="4"/>
    </row>
    <row r="61" spans="1:21" ht="9" customHeight="1">
      <c r="A61" s="141"/>
      <c r="B61" s="142"/>
      <c r="C61" s="142"/>
      <c r="D61" s="142" t="s">
        <v>32</v>
      </c>
      <c r="E61" s="142"/>
      <c r="F61" s="142"/>
      <c r="G61" s="142"/>
      <c r="H61" s="115">
        <v>3</v>
      </c>
      <c r="I61" s="115"/>
      <c r="J61" s="115"/>
      <c r="K61" s="115"/>
      <c r="L61" s="115">
        <v>3</v>
      </c>
      <c r="M61" s="115" t="str">
        <f>IF(VLOOKUP($L61,'Lista TG(S)'!$A$9:$J$72,8)&gt;0,VLOOKUP($L61,'Lista TG(S)'!$A$9:$J$72,10),"")</f>
        <v>GRABCZAN, Jakub</v>
      </c>
      <c r="N61" s="115"/>
      <c r="O61" s="115"/>
      <c r="P61" s="143"/>
      <c r="Q61" s="4"/>
      <c r="R61" s="4"/>
      <c r="S61" s="4"/>
      <c r="T61" s="4"/>
      <c r="U61" s="4"/>
    </row>
    <row r="62" spans="1:21" ht="9" customHeight="1">
      <c r="A62" s="144"/>
      <c r="B62" s="142"/>
      <c r="C62" s="142"/>
      <c r="D62" s="117">
        <v>1</v>
      </c>
      <c r="E62" s="115"/>
      <c r="F62" s="142"/>
      <c r="G62" s="142"/>
      <c r="H62" s="115">
        <v>4</v>
      </c>
      <c r="I62" s="115"/>
      <c r="J62" s="115"/>
      <c r="K62" s="115"/>
      <c r="L62" s="115">
        <v>4</v>
      </c>
      <c r="M62" s="115" t="str">
        <f>IF(VLOOKUP($L62,'Lista TG(S)'!$A$9:$J$72,8)&gt;0,VLOOKUP($L62,'Lista TG(S)'!$A$9:$J$72,10),"")</f>
        <v>LASOTA, Cezary</v>
      </c>
      <c r="N62" s="115"/>
      <c r="O62" s="115"/>
      <c r="P62" s="143"/>
      <c r="Q62" s="4"/>
      <c r="R62" s="4"/>
      <c r="S62" s="4"/>
      <c r="T62" s="4"/>
      <c r="U62" s="4"/>
    </row>
    <row r="63" spans="1:21" ht="9" customHeight="1">
      <c r="A63" s="144"/>
      <c r="B63" s="142"/>
      <c r="C63" s="142"/>
      <c r="D63" s="117">
        <v>2</v>
      </c>
      <c r="E63" s="115"/>
      <c r="F63" s="142"/>
      <c r="G63" s="142"/>
      <c r="H63" s="115"/>
      <c r="I63" s="115"/>
      <c r="J63" s="115"/>
      <c r="K63" s="115"/>
      <c r="L63" s="115"/>
      <c r="M63" s="115"/>
      <c r="N63" s="115"/>
      <c r="O63" s="115"/>
      <c r="P63" s="143"/>
      <c r="Q63" s="4"/>
      <c r="R63" s="4"/>
      <c r="S63" s="4"/>
      <c r="T63" s="4"/>
      <c r="U63" s="4"/>
    </row>
    <row r="64" spans="1:21" ht="9" customHeight="1">
      <c r="A64" s="141"/>
      <c r="B64" s="142"/>
      <c r="C64" s="142"/>
      <c r="D64" s="142" t="s">
        <v>33</v>
      </c>
      <c r="E64" s="142"/>
      <c r="F64" s="142"/>
      <c r="G64" s="142"/>
      <c r="H64" s="115"/>
      <c r="I64" s="115"/>
      <c r="J64" s="115"/>
      <c r="K64" s="115"/>
      <c r="L64" s="115"/>
      <c r="M64" s="115"/>
      <c r="N64" s="115"/>
      <c r="O64" s="115"/>
      <c r="P64" s="143"/>
      <c r="Q64" s="4"/>
      <c r="R64" s="4"/>
      <c r="S64" s="4"/>
      <c r="T64" s="4"/>
      <c r="U64" s="4"/>
    </row>
    <row r="65" spans="1:21" ht="9" customHeight="1">
      <c r="A65" s="141"/>
      <c r="B65" s="142"/>
      <c r="C65" s="142"/>
      <c r="D65" s="115"/>
      <c r="E65" s="115"/>
      <c r="F65" s="142"/>
      <c r="G65" s="142"/>
      <c r="H65" s="115"/>
      <c r="I65" s="115"/>
      <c r="J65" s="115"/>
      <c r="K65" s="115"/>
      <c r="L65" s="115"/>
      <c r="M65" s="115"/>
      <c r="N65" s="115"/>
      <c r="O65" s="115"/>
      <c r="P65" s="143"/>
      <c r="Q65" s="4"/>
      <c r="R65" s="4"/>
      <c r="S65" s="4"/>
      <c r="T65" s="4"/>
      <c r="U65" s="4"/>
    </row>
    <row r="66" spans="1:21" ht="9" customHeight="1">
      <c r="A66" s="141"/>
      <c r="B66" s="142"/>
      <c r="C66" s="142"/>
      <c r="D66" s="115"/>
      <c r="E66" s="145">
        <f>Tytuł!$C$14</f>
        <v>0</v>
      </c>
      <c r="F66" s="142"/>
      <c r="G66" s="142"/>
      <c r="H66" s="115"/>
      <c r="I66" s="115"/>
      <c r="J66" s="115"/>
      <c r="K66" s="115"/>
      <c r="L66" s="115"/>
      <c r="M66" s="115"/>
      <c r="N66" s="115"/>
      <c r="O66" s="115"/>
      <c r="P66" s="143"/>
      <c r="Q66" s="4"/>
      <c r="R66" s="4"/>
      <c r="S66" s="4"/>
      <c r="T66" s="4"/>
      <c r="U66" s="4"/>
    </row>
    <row r="67" spans="1:21" ht="9" customHeight="1">
      <c r="A67" s="146"/>
      <c r="B67" s="147"/>
      <c r="C67" s="147"/>
      <c r="D67" s="147"/>
      <c r="E67" s="147"/>
      <c r="F67" s="147"/>
      <c r="G67" s="147"/>
      <c r="H67" s="147"/>
      <c r="I67" s="147"/>
      <c r="J67" s="147"/>
      <c r="K67" s="147"/>
      <c r="L67" s="147"/>
      <c r="M67" s="147"/>
      <c r="N67" s="147"/>
      <c r="O67" s="147"/>
      <c r="P67" s="148"/>
      <c r="Q67" s="4"/>
      <c r="R67" s="4"/>
      <c r="S67" s="4"/>
      <c r="T67" s="4"/>
      <c r="U67" s="4"/>
    </row>
    <row r="68" spans="1:21" ht="12.75">
      <c r="A68" s="4"/>
      <c r="B68" s="4"/>
      <c r="C68" s="4"/>
      <c r="D68" s="4"/>
      <c r="E68" s="4"/>
      <c r="F68" s="4"/>
      <c r="G68" s="4"/>
      <c r="H68" s="4"/>
      <c r="I68" s="4"/>
      <c r="J68" s="4"/>
      <c r="K68" s="4"/>
      <c r="L68" s="4"/>
      <c r="M68" s="4"/>
      <c r="N68" s="4"/>
      <c r="O68" s="4"/>
      <c r="P68" s="4"/>
      <c r="Q68" s="4"/>
      <c r="R68" s="4"/>
      <c r="S68" s="4"/>
      <c r="T68" s="4"/>
      <c r="U68" s="4"/>
    </row>
    <row r="69" spans="1:21" ht="12.75">
      <c r="A69" s="4"/>
      <c r="B69" s="4"/>
      <c r="C69" s="4"/>
      <c r="D69" s="4"/>
      <c r="E69" s="4"/>
      <c r="F69" s="4"/>
      <c r="G69" s="4"/>
      <c r="H69" s="4"/>
      <c r="I69" s="4"/>
      <c r="J69" s="4"/>
      <c r="K69" s="4"/>
      <c r="L69" s="4"/>
      <c r="M69" s="4"/>
      <c r="N69" s="4"/>
      <c r="O69" s="4"/>
      <c r="P69" s="4"/>
      <c r="Q69" s="4"/>
      <c r="R69" s="4"/>
      <c r="S69" s="4"/>
      <c r="T69" s="4"/>
      <c r="U69" s="4"/>
    </row>
    <row r="70" spans="1:21" ht="12.75">
      <c r="A70" s="4"/>
      <c r="B70" s="4"/>
      <c r="C70" s="4"/>
      <c r="D70" s="4"/>
      <c r="E70" s="4"/>
      <c r="F70" s="4"/>
      <c r="G70" s="4"/>
      <c r="H70" s="4"/>
      <c r="I70" s="4"/>
      <c r="J70" s="4"/>
      <c r="K70" s="4"/>
      <c r="L70" s="4"/>
      <c r="M70" s="4"/>
      <c r="N70" s="4"/>
      <c r="O70" s="4"/>
      <c r="P70" s="4"/>
      <c r="Q70" s="4"/>
      <c r="R70" s="4"/>
      <c r="S70" s="4"/>
      <c r="T70" s="4"/>
      <c r="U70" s="4"/>
    </row>
    <row r="71" spans="1:21" ht="12.75">
      <c r="A71" s="4"/>
      <c r="B71" s="4"/>
      <c r="C71" s="4"/>
      <c r="D71" s="4"/>
      <c r="E71" s="4"/>
      <c r="F71" s="4"/>
      <c r="G71" s="4"/>
      <c r="H71" s="4"/>
      <c r="I71" s="4"/>
      <c r="J71" s="4"/>
      <c r="K71" s="4"/>
      <c r="L71" s="4"/>
      <c r="M71" s="4"/>
      <c r="N71" s="4"/>
      <c r="O71" s="4"/>
      <c r="P71" s="4"/>
      <c r="Q71" s="4"/>
      <c r="R71" s="4"/>
      <c r="S71" s="4"/>
      <c r="T71" s="4"/>
      <c r="U71" s="4"/>
    </row>
    <row r="72" spans="1:21" ht="12.75">
      <c r="A72" s="4"/>
      <c r="B72" s="4"/>
      <c r="C72" s="4"/>
      <c r="D72" s="4"/>
      <c r="E72" s="4"/>
      <c r="F72" s="4"/>
      <c r="G72" s="4"/>
      <c r="H72" s="4"/>
      <c r="I72" s="4"/>
      <c r="J72" s="4"/>
      <c r="K72" s="4"/>
      <c r="L72" s="4"/>
      <c r="M72" s="4"/>
      <c r="N72" s="4"/>
      <c r="O72" s="4"/>
      <c r="P72" s="4"/>
      <c r="Q72" s="4"/>
      <c r="R72" s="4"/>
      <c r="S72" s="4"/>
      <c r="T72" s="4"/>
      <c r="U72" s="4"/>
    </row>
    <row r="73" spans="1:21" ht="12.75">
      <c r="A73" s="4"/>
      <c r="B73" s="4"/>
      <c r="C73" s="4"/>
      <c r="D73" s="4"/>
      <c r="E73" s="4"/>
      <c r="F73" s="4"/>
      <c r="G73" s="4"/>
      <c r="H73" s="4"/>
      <c r="I73" s="4"/>
      <c r="J73" s="4"/>
      <c r="K73" s="4"/>
      <c r="L73" s="4"/>
      <c r="M73" s="4"/>
      <c r="N73" s="4"/>
      <c r="O73" s="4"/>
      <c r="P73" s="4"/>
      <c r="Q73" s="4"/>
      <c r="R73" s="4"/>
      <c r="S73" s="4"/>
      <c r="T73" s="4"/>
      <c r="U73" s="4"/>
    </row>
    <row r="74" spans="1:21" ht="12.75">
      <c r="A74" s="4"/>
      <c r="B74" s="4"/>
      <c r="C74" s="4"/>
      <c r="D74" s="4"/>
      <c r="E74" s="4"/>
      <c r="F74" s="4"/>
      <c r="G74" s="4"/>
      <c r="H74" s="4"/>
      <c r="I74" s="4"/>
      <c r="J74" s="4"/>
      <c r="K74" s="4"/>
      <c r="L74" s="4"/>
      <c r="M74" s="4"/>
      <c r="N74" s="4"/>
      <c r="O74" s="4"/>
      <c r="P74" s="4"/>
      <c r="Q74" s="4"/>
      <c r="R74" s="4"/>
      <c r="S74" s="4"/>
      <c r="T74" s="4"/>
      <c r="U74" s="4"/>
    </row>
    <row r="75" spans="1:21" ht="12.75">
      <c r="A75" s="4"/>
      <c r="B75" s="4"/>
      <c r="C75" s="4"/>
      <c r="D75" s="4"/>
      <c r="E75" s="4"/>
      <c r="F75" s="4"/>
      <c r="G75" s="4"/>
      <c r="H75" s="4"/>
      <c r="I75" s="4"/>
      <c r="J75" s="4"/>
      <c r="K75" s="4"/>
      <c r="L75" s="4"/>
      <c r="M75" s="4"/>
      <c r="N75" s="4"/>
      <c r="O75" s="4"/>
      <c r="P75" s="4"/>
      <c r="Q75" s="4"/>
      <c r="R75" s="4"/>
      <c r="S75" s="4"/>
      <c r="T75" s="4"/>
      <c r="U75" s="4"/>
    </row>
    <row r="76" spans="1:21" ht="12.75">
      <c r="A76" s="4"/>
      <c r="B76" s="4"/>
      <c r="C76" s="4"/>
      <c r="D76" s="4"/>
      <c r="E76" s="4"/>
      <c r="F76" s="4"/>
      <c r="G76" s="4"/>
      <c r="H76" s="4"/>
      <c r="I76" s="4"/>
      <c r="J76" s="4"/>
      <c r="K76" s="4"/>
      <c r="L76" s="4"/>
      <c r="M76" s="4"/>
      <c r="N76" s="4"/>
      <c r="O76" s="4"/>
      <c r="P76" s="4"/>
      <c r="Q76" s="4"/>
      <c r="R76" s="4"/>
      <c r="S76" s="4"/>
      <c r="T76" s="4"/>
      <c r="U76" s="4"/>
    </row>
  </sheetData>
  <sheetProtection/>
  <mergeCells count="1">
    <mergeCell ref="D59:E60"/>
  </mergeCells>
  <conditionalFormatting sqref="I9 I13 I17 I21 I25 I29 I33 I37 I42 I46 I50 I55 K11 K19 K27 K35 K40 K48 M15 M31 M44 O23 O52:O53">
    <cfRule type="expression" priority="1" dxfId="0" stopIfTrue="1">
      <formula>H9="as"</formula>
    </cfRule>
    <cfRule type="expression" priority="2" dxfId="0" stopIfTrue="1">
      <formula>H9="bs"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U76"/>
  <sheetViews>
    <sheetView showZeros="0" zoomScalePageLayoutView="0" workbookViewId="0" topLeftCell="A1">
      <selection activeCell="M2" sqref="M2"/>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4.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3.7109375" style="0" customWidth="1"/>
    <col min="15" max="16" width="1.7109375" style="0" customWidth="1"/>
    <col min="18" max="18" width="0" style="0" hidden="1" customWidth="1"/>
  </cols>
  <sheetData>
    <row r="1" spans="1:21" s="1" customFormat="1" ht="19.5" customHeight="1">
      <c r="A1" s="19"/>
      <c r="B1" s="19"/>
      <c r="C1" s="19"/>
      <c r="D1" s="19"/>
      <c r="E1" s="19"/>
      <c r="F1" s="19"/>
      <c r="G1" s="20" t="s">
        <v>17</v>
      </c>
      <c r="H1" s="13">
        <f>Tytuł!$C$14</f>
        <v>0</v>
      </c>
      <c r="I1" s="13"/>
      <c r="J1" s="13"/>
      <c r="K1" s="13"/>
      <c r="L1" s="19"/>
      <c r="M1" s="19"/>
      <c r="N1" s="19"/>
      <c r="O1" s="19"/>
      <c r="P1" s="19"/>
      <c r="Q1" s="19"/>
      <c r="R1" s="19"/>
      <c r="S1" s="19"/>
      <c r="T1" s="19"/>
      <c r="U1" s="19"/>
    </row>
    <row r="2" spans="1:21" ht="12.75">
      <c r="A2" s="4"/>
      <c r="B2" s="4"/>
      <c r="C2" s="4"/>
      <c r="D2" s="4"/>
      <c r="E2" s="4"/>
      <c r="F2" s="4"/>
      <c r="G2" s="20" t="s">
        <v>4</v>
      </c>
      <c r="H2" s="13" t="str">
        <f>Tytuł!$G$10</f>
        <v>Skrzaty</v>
      </c>
      <c r="I2" s="13"/>
      <c r="J2" s="13"/>
      <c r="K2" s="13"/>
      <c r="L2" s="4"/>
      <c r="M2" s="4"/>
      <c r="N2" s="4"/>
      <c r="O2" s="4"/>
      <c r="P2" s="4"/>
      <c r="Q2" s="4"/>
      <c r="R2" s="4"/>
      <c r="S2" s="4"/>
      <c r="T2" s="4"/>
      <c r="U2" s="4"/>
    </row>
    <row r="3" spans="1:21" ht="12.75">
      <c r="A3" s="4"/>
      <c r="B3" s="4"/>
      <c r="C3" s="14" t="s">
        <v>18</v>
      </c>
      <c r="D3" s="4"/>
      <c r="E3" s="4"/>
      <c r="F3" s="4"/>
      <c r="G3" s="20" t="s">
        <v>5</v>
      </c>
      <c r="H3" s="13" t="str">
        <f>Tytuł!$G$12</f>
        <v>Warszawa</v>
      </c>
      <c r="I3" s="13"/>
      <c r="J3" s="13"/>
      <c r="K3" s="13"/>
      <c r="L3" s="4"/>
      <c r="M3" s="4"/>
      <c r="N3" s="4"/>
      <c r="O3" s="4"/>
      <c r="P3" s="4"/>
      <c r="Q3" s="4"/>
      <c r="R3" s="4"/>
      <c r="S3" s="4"/>
      <c r="T3" s="4"/>
      <c r="U3" s="4"/>
    </row>
    <row r="4" spans="1:21" ht="12.75">
      <c r="A4" s="4"/>
      <c r="B4" s="4"/>
      <c r="C4" s="97" t="s">
        <v>19</v>
      </c>
      <c r="D4" s="4"/>
      <c r="E4" s="4"/>
      <c r="F4" s="4"/>
      <c r="G4" s="20" t="s">
        <v>6</v>
      </c>
      <c r="H4" s="13" t="str">
        <f>Tytuł!$G$14</f>
        <v>6-8.08.2014</v>
      </c>
      <c r="I4" s="13"/>
      <c r="J4" s="13"/>
      <c r="K4" s="13"/>
      <c r="L4" s="4"/>
      <c r="M4" s="4"/>
      <c r="N4" s="4"/>
      <c r="O4" s="4"/>
      <c r="P4" s="4"/>
      <c r="Q4" s="4"/>
      <c r="R4" s="4"/>
      <c r="S4" s="4"/>
      <c r="T4" s="4"/>
      <c r="U4" s="4"/>
    </row>
    <row r="5" spans="1:21" ht="12.75" customHeight="1">
      <c r="A5" s="4"/>
      <c r="B5" s="4"/>
      <c r="C5" s="4"/>
      <c r="D5" s="4"/>
      <c r="E5" s="4"/>
      <c r="F5" s="4"/>
      <c r="G5" s="4"/>
      <c r="H5" s="4"/>
      <c r="I5" s="4"/>
      <c r="J5" s="4"/>
      <c r="K5" s="4"/>
      <c r="L5" s="4"/>
      <c r="M5" s="4"/>
      <c r="N5" s="4"/>
      <c r="O5" s="4"/>
      <c r="P5" s="4"/>
      <c r="Q5" s="4"/>
      <c r="R5" s="4"/>
      <c r="S5" s="4"/>
      <c r="T5" s="4"/>
      <c r="U5" s="4"/>
    </row>
    <row r="6" spans="1:21" ht="9.75" customHeight="1">
      <c r="A6" s="65"/>
      <c r="B6" s="66" t="s">
        <v>20</v>
      </c>
      <c r="C6" s="66" t="s">
        <v>21</v>
      </c>
      <c r="D6" s="66" t="s">
        <v>8</v>
      </c>
      <c r="E6" s="65" t="s">
        <v>22</v>
      </c>
      <c r="F6" s="65"/>
      <c r="G6" s="66" t="s">
        <v>11</v>
      </c>
      <c r="H6" s="65"/>
      <c r="I6" s="66" t="s">
        <v>23</v>
      </c>
      <c r="J6" s="66"/>
      <c r="K6" s="66" t="s">
        <v>26</v>
      </c>
      <c r="L6" s="66"/>
      <c r="M6" s="66" t="s">
        <v>35</v>
      </c>
      <c r="N6" s="125"/>
      <c r="O6" s="124"/>
      <c r="P6" s="101"/>
      <c r="R6" s="4"/>
      <c r="S6" s="4"/>
      <c r="T6" s="4"/>
      <c r="U6" s="4"/>
    </row>
    <row r="7" spans="1:21" ht="6" customHeight="1">
      <c r="A7" s="67"/>
      <c r="B7" s="4"/>
      <c r="C7" s="4"/>
      <c r="D7" s="4"/>
      <c r="E7" s="4"/>
      <c r="F7" s="4"/>
      <c r="G7" s="4"/>
      <c r="H7" s="4"/>
      <c r="I7" s="4"/>
      <c r="J7" s="4"/>
      <c r="K7" s="4"/>
      <c r="L7" s="4"/>
      <c r="M7" s="4"/>
      <c r="N7" s="4"/>
      <c r="O7" s="4"/>
      <c r="P7" s="4"/>
      <c r="Q7" s="4"/>
      <c r="R7" s="98"/>
      <c r="S7" s="4"/>
      <c r="T7" s="4"/>
      <c r="U7" s="4"/>
    </row>
    <row r="8" spans="1:21" ht="12" customHeight="1">
      <c r="A8" s="74">
        <v>1</v>
      </c>
      <c r="B8" s="84">
        <f>IF($D8="","",VLOOKUP($D8,'Lista TG(S)'!$A$9:$J$72,7))</f>
      </c>
      <c r="C8" s="84">
        <f>IF($D8="","",VLOOKUP($D8,'Lista TG(S)'!$A$9:$J$72,8))</f>
      </c>
      <c r="D8" s="90"/>
      <c r="E8" s="85">
        <f>IF($D8="","",VLOOKUP($D8,'Lista TG(S)'!$A$9:$J$72,10))</f>
      </c>
      <c r="F8" s="86"/>
      <c r="G8" s="67">
        <f>IF($D8="","",VLOOKUP($D8,'Lista TG(S)'!$A$9:$J$72,4))</f>
      </c>
      <c r="H8" s="4"/>
      <c r="I8" s="4"/>
      <c r="J8" s="4"/>
      <c r="K8" s="4"/>
      <c r="L8" s="4"/>
      <c r="M8" s="4"/>
      <c r="N8" s="4"/>
      <c r="O8" s="4"/>
      <c r="P8" s="4"/>
      <c r="Q8" s="4"/>
      <c r="R8" s="71">
        <f>IF($D8="","",VLOOKUP($D8,'Lista TG(S)'!$A$9:$J$72,2))</f>
      </c>
      <c r="S8" s="4"/>
      <c r="T8" s="4"/>
      <c r="U8" s="4"/>
    </row>
    <row r="9" spans="1:21" ht="12" customHeight="1">
      <c r="A9" s="76"/>
      <c r="B9" s="77"/>
      <c r="C9" s="77"/>
      <c r="D9" s="91"/>
      <c r="E9" s="72"/>
      <c r="F9" s="68"/>
      <c r="G9" s="94"/>
      <c r="H9" s="99"/>
      <c r="I9" s="106">
        <f>UPPER(IF(OR(H9="a",H9="as"),R8,IF(OR(H9="b",H9="bs"),R10,"")))</f>
      </c>
      <c r="J9" s="4"/>
      <c r="K9" s="4"/>
      <c r="L9" s="4"/>
      <c r="M9" s="4"/>
      <c r="N9" s="4"/>
      <c r="O9" s="4"/>
      <c r="P9" s="4"/>
      <c r="Q9" s="4"/>
      <c r="R9" s="71"/>
      <c r="S9" s="4"/>
      <c r="T9" s="4"/>
      <c r="U9" s="4"/>
    </row>
    <row r="10" spans="1:21" ht="12" customHeight="1">
      <c r="A10" s="78">
        <v>2</v>
      </c>
      <c r="B10" s="79">
        <f>IF($D10="","",VLOOKUP($D10,'Lista TG(S)'!$A$9:$J$72,7))</f>
      </c>
      <c r="C10" s="79">
        <f>IF($D10="","",VLOOKUP($D10,'Lista TG(S)'!$A$9:$J$72,8))</f>
      </c>
      <c r="D10" s="92"/>
      <c r="E10" s="73">
        <f>IF($D10="","",VLOOKUP($D10,'Lista TG(S)'!$A$9:$J$72,10))</f>
      </c>
      <c r="F10" s="9"/>
      <c r="G10" s="95">
        <f>IF($D10="","",VLOOKUP($D10,'Lista TG(S)'!$A$9:$J$72,4))</f>
      </c>
      <c r="H10" s="100"/>
      <c r="I10" s="72"/>
      <c r="J10" s="238">
        <f>IF(OR(H9="a",H9="as"),D8,IF(OR(H9="b",H9="bs"),D10,""))</f>
      </c>
      <c r="K10" s="239">
        <f>IF(OR(H9="a",H9="as"),D10,IF(OR(H9="b",H9="bs"),D8,""))</f>
      </c>
      <c r="L10" s="4"/>
      <c r="M10" s="4"/>
      <c r="N10" s="4"/>
      <c r="O10" s="4"/>
      <c r="P10" s="4"/>
      <c r="Q10" s="4"/>
      <c r="R10" s="71">
        <f>IF($D10="","",VLOOKUP($D10,'Lista TG(S)'!$A$9:$J$72,2))</f>
      </c>
      <c r="S10" s="4"/>
      <c r="T10" s="4"/>
      <c r="U10" s="4"/>
    </row>
    <row r="11" spans="1:21" ht="12" customHeight="1">
      <c r="A11" s="74"/>
      <c r="B11" s="23"/>
      <c r="C11" s="23"/>
      <c r="D11" s="75"/>
      <c r="E11" s="71"/>
      <c r="F11" s="4"/>
      <c r="G11" s="96"/>
      <c r="H11" s="101"/>
      <c r="I11" s="7"/>
      <c r="J11" s="103"/>
      <c r="K11" s="106">
        <f>UPPER(IF(OR(J11="a",J11="as"),I9,IF(OR(J11="b",J11="bs"),I13,"")))</f>
      </c>
      <c r="L11" s="4"/>
      <c r="M11" s="4"/>
      <c r="N11" s="4"/>
      <c r="O11" s="4"/>
      <c r="P11" s="4"/>
      <c r="Q11" s="4"/>
      <c r="R11" s="98"/>
      <c r="S11" s="4"/>
      <c r="T11" s="4"/>
      <c r="U11" s="4"/>
    </row>
    <row r="12" spans="1:21" ht="12" customHeight="1">
      <c r="A12" s="74">
        <v>3</v>
      </c>
      <c r="B12" s="75">
        <f>IF($D12="","",VLOOKUP($D12,'Lista TG(S)'!$A$9:$J$72,7))</f>
      </c>
      <c r="C12" s="75">
        <f>IF($D12="","",VLOOKUP($D12,'Lista TG(S)'!$A$9:$J$72,8))</f>
      </c>
      <c r="D12" s="92"/>
      <c r="E12" s="71">
        <f>IF($D12="","",VLOOKUP($D12,'Lista TG(S)'!$A$9:$J$72,10))</f>
      </c>
      <c r="F12" s="4"/>
      <c r="G12" s="96">
        <f>IF($D12="","",VLOOKUP($D12,'Lista TG(S)'!$A$9:$J$72,4))</f>
      </c>
      <c r="H12" s="101"/>
      <c r="I12" s="7"/>
      <c r="J12" s="103"/>
      <c r="K12" s="72"/>
      <c r="L12" s="238">
        <f>IF(OR(J11="a",J11="as"),J10,IF(OR(J11="b",J11="bs"),J14,""))</f>
      </c>
      <c r="M12" s="239">
        <f>IF(OR(J11="a",J11="as"),J14,IF(OR(J11="b",J11="bs"),J10,""))</f>
      </c>
      <c r="N12" s="4"/>
      <c r="O12" s="4"/>
      <c r="P12" s="4"/>
      <c r="Q12" s="4"/>
      <c r="R12" s="71">
        <f>IF($D12="","",VLOOKUP($D12,'Lista TG(S)'!$A$9:$J$72,2))</f>
      </c>
      <c r="S12" s="4"/>
      <c r="T12" s="4"/>
      <c r="U12" s="4"/>
    </row>
    <row r="13" spans="1:21" ht="12" customHeight="1">
      <c r="A13" s="76"/>
      <c r="B13" s="77"/>
      <c r="C13" s="77"/>
      <c r="D13" s="91"/>
      <c r="E13" s="72"/>
      <c r="F13" s="68"/>
      <c r="G13" s="94"/>
      <c r="H13" s="99"/>
      <c r="I13" s="106">
        <f>UPPER(IF(OR(H13="a",H13="as"),R12,IF(OR(H13="b",H13="bs"),R14,"")))</f>
      </c>
      <c r="J13" s="100"/>
      <c r="K13" s="7"/>
      <c r="L13" s="103"/>
      <c r="M13" s="4"/>
      <c r="N13" s="4"/>
      <c r="O13" s="4"/>
      <c r="P13" s="4"/>
      <c r="Q13" s="4"/>
      <c r="R13" s="98"/>
      <c r="S13" s="4"/>
      <c r="T13" s="4"/>
      <c r="U13" s="4"/>
    </row>
    <row r="14" spans="1:21" ht="12" customHeight="1">
      <c r="A14" s="78">
        <v>4</v>
      </c>
      <c r="B14" s="79">
        <f>IF($D14="","",VLOOKUP($D14,'Lista TG(S)'!$A$9:$J$72,7))</f>
      </c>
      <c r="C14" s="79">
        <f>IF($D14="","",VLOOKUP($D14,'Lista TG(S)'!$A$9:$J$72,8))</f>
      </c>
      <c r="D14" s="92"/>
      <c r="E14" s="73">
        <f>IF($D14="","",VLOOKUP($D14,'Lista TG(S)'!$A$9:$J$72,10))</f>
      </c>
      <c r="F14" s="9"/>
      <c r="G14" s="95">
        <f>IF($D14="","",VLOOKUP($D14,'Lista TG(S)'!$A$9:$J$72,4))</f>
      </c>
      <c r="H14" s="100"/>
      <c r="I14" s="71"/>
      <c r="J14" s="240">
        <f>IF(OR(H13="a",H13="as"),D12,IF(OR(H13="b",H13="bs"),D14,""))</f>
      </c>
      <c r="K14" s="241">
        <f>IF(OR(H13="a",H13="as"),D14,IF(OR(H13="b",H13="bs"),D12,""))</f>
      </c>
      <c r="L14" s="103"/>
      <c r="M14" s="4"/>
      <c r="N14" s="4"/>
      <c r="O14" s="4"/>
      <c r="P14" s="4"/>
      <c r="Q14" s="4"/>
      <c r="R14" s="71">
        <f>IF($D14="","",VLOOKUP($D14,'Lista TG(S)'!$A$9:$J$72,2))</f>
      </c>
      <c r="S14" s="4"/>
      <c r="T14" s="4"/>
      <c r="U14" s="4"/>
    </row>
    <row r="15" spans="1:21" ht="12" customHeight="1">
      <c r="A15" s="74"/>
      <c r="B15" s="23"/>
      <c r="C15" s="23"/>
      <c r="D15" s="75"/>
      <c r="E15" s="71"/>
      <c r="F15" s="4"/>
      <c r="G15" s="96"/>
      <c r="H15" s="101"/>
      <c r="I15" s="4"/>
      <c r="J15" s="101"/>
      <c r="K15" s="7"/>
      <c r="L15" s="103"/>
      <c r="M15" s="106">
        <f>UPPER(IF(OR(L15="a",L15="as"),K11,IF(OR(L15="b",L15="bs"),K19,"")))</f>
      </c>
      <c r="N15" s="7"/>
      <c r="O15" s="4"/>
      <c r="P15" s="4"/>
      <c r="Q15" s="4"/>
      <c r="R15" s="98"/>
      <c r="S15" s="4"/>
      <c r="T15" s="4"/>
      <c r="U15" s="4"/>
    </row>
    <row r="16" spans="1:21" ht="12" customHeight="1">
      <c r="A16" s="82">
        <v>5</v>
      </c>
      <c r="B16" s="75">
        <f>IF($D16="","",VLOOKUP($D16,'Lista TG(S)'!$A$9:$J$72,7))</f>
      </c>
      <c r="C16" s="75">
        <f>IF($D16="","",VLOOKUP($D16,'Lista TG(S)'!$A$9:$J$72,8))</f>
      </c>
      <c r="D16" s="92"/>
      <c r="E16" s="71">
        <f>IF($D16="","",VLOOKUP($D16,'Lista TG(S)'!$A$9:$J$72,10))</f>
      </c>
      <c r="F16" s="80"/>
      <c r="G16" s="96">
        <f>IF($D16="","",VLOOKUP($D16,'Lista TG(S)'!$A$9:$J$72,4))</f>
      </c>
      <c r="H16" s="101"/>
      <c r="I16" s="4"/>
      <c r="J16" s="101"/>
      <c r="K16" s="7"/>
      <c r="L16" s="103"/>
      <c r="M16" s="72"/>
      <c r="N16" s="240">
        <f>IF(OR(L15="a",L15="as"),L12,IF(OR(L15="b",L15="bs"),L20,""))</f>
      </c>
      <c r="O16" s="241">
        <f>IF(OR(L15="a",L15="as"),L20,IF(OR(L15="b",L15="bs"),L12,""))</f>
      </c>
      <c r="P16" s="4"/>
      <c r="Q16" s="4"/>
      <c r="R16" s="71">
        <f>IF($D16="","",VLOOKUP($D16,'Lista TG(S)'!$A$9:$J$72,2))</f>
      </c>
      <c r="S16" s="4"/>
      <c r="T16" s="4"/>
      <c r="U16" s="4"/>
    </row>
    <row r="17" spans="1:21" ht="12" customHeight="1">
      <c r="A17" s="76"/>
      <c r="B17" s="77"/>
      <c r="C17" s="77"/>
      <c r="D17" s="91"/>
      <c r="E17" s="72"/>
      <c r="F17" s="68"/>
      <c r="G17" s="94"/>
      <c r="H17" s="99"/>
      <c r="I17" s="106">
        <f>UPPER(IF(OR(H17="a",H17="as"),R16,IF(OR(H17="b",H17="bs"),R18,"")))</f>
      </c>
      <c r="J17" s="101"/>
      <c r="K17" s="7"/>
      <c r="L17" s="103"/>
      <c r="M17" s="7"/>
      <c r="N17" s="7"/>
      <c r="O17" s="7"/>
      <c r="P17" s="4"/>
      <c r="Q17" s="4"/>
      <c r="R17" s="98"/>
      <c r="S17" s="4"/>
      <c r="T17" s="4"/>
      <c r="U17" s="4"/>
    </row>
    <row r="18" spans="1:21" ht="12" customHeight="1">
      <c r="A18" s="78">
        <v>6</v>
      </c>
      <c r="B18" s="79">
        <f>IF($D18="","",VLOOKUP($D18,'Lista TG(S)'!$A$9:$J$72,7))</f>
      </c>
      <c r="C18" s="79">
        <f>IF($D18="","",VLOOKUP($D18,'Lista TG(S)'!$A$9:$J$72,8))</f>
      </c>
      <c r="D18" s="92"/>
      <c r="E18" s="73">
        <f>IF($D18="","",VLOOKUP($D18,'Lista TG(S)'!$A$9:$J$72,10))</f>
      </c>
      <c r="F18" s="9"/>
      <c r="G18" s="95">
        <f>IF($D18="","",VLOOKUP($D18,'Lista TG(S)'!$A$9:$J$72,4))</f>
      </c>
      <c r="H18" s="100"/>
      <c r="I18" s="72"/>
      <c r="J18" s="238">
        <f>IF(OR(H17="a",H17="as"),D16,IF(OR(H17="b",H17="bs"),D18,""))</f>
      </c>
      <c r="K18" s="239">
        <f>IF(OR(H17="a",H17="as"),D18,IF(OR(H17="b",H17="bs"),D16,""))</f>
      </c>
      <c r="L18" s="103"/>
      <c r="M18" s="7"/>
      <c r="N18" s="7"/>
      <c r="O18" s="7"/>
      <c r="P18" s="4"/>
      <c r="Q18" s="4"/>
      <c r="R18" s="71">
        <f>IF($D18="","",VLOOKUP($D18,'Lista TG(S)'!$A$9:$J$72,2))</f>
      </c>
      <c r="S18" s="4"/>
      <c r="T18" s="4"/>
      <c r="U18" s="4"/>
    </row>
    <row r="19" spans="1:21" ht="12" customHeight="1">
      <c r="A19" s="74"/>
      <c r="B19" s="23"/>
      <c r="C19" s="23"/>
      <c r="D19" s="75"/>
      <c r="E19" s="71"/>
      <c r="F19" s="4"/>
      <c r="G19" s="96"/>
      <c r="H19" s="101"/>
      <c r="I19" s="7"/>
      <c r="J19" s="103"/>
      <c r="K19" s="106">
        <f>UPPER(IF(OR(J19="a",J19="as"),I17,IF(OR(J19="b",J19="bs"),I21,"")))</f>
      </c>
      <c r="L19" s="100"/>
      <c r="M19" s="7"/>
      <c r="N19" s="7"/>
      <c r="O19" s="7"/>
      <c r="P19" s="4"/>
      <c r="Q19" s="4"/>
      <c r="R19" s="98"/>
      <c r="S19" s="4"/>
      <c r="T19" s="4"/>
      <c r="U19" s="4"/>
    </row>
    <row r="20" spans="1:21" ht="12" customHeight="1">
      <c r="A20" s="74">
        <v>7</v>
      </c>
      <c r="B20" s="75">
        <f>IF($D20="","",VLOOKUP($D20,'Lista TG(S)'!$A$9:$J$72,7))</f>
      </c>
      <c r="C20" s="75">
        <f>IF($D20="","",VLOOKUP($D20,'Lista TG(S)'!$A$9:$J$72,8))</f>
      </c>
      <c r="D20" s="92"/>
      <c r="E20" s="71">
        <f>IF($D20="","",VLOOKUP($D20,'Lista TG(S)'!$A$9:$J$72,10))</f>
      </c>
      <c r="F20" s="4"/>
      <c r="G20" s="96">
        <f>IF($D20="","",VLOOKUP($D20,'Lista TG(S)'!$A$9:$J$72,4))</f>
      </c>
      <c r="H20" s="101"/>
      <c r="I20" s="7"/>
      <c r="J20" s="103"/>
      <c r="K20" s="71"/>
      <c r="L20" s="240">
        <f>IF(OR(J19="a",J19="as"),J18,IF(OR(J19="b",J19="bs"),J22,""))</f>
      </c>
      <c r="M20" s="241">
        <f>IF(OR(J19="a",J19="as"),J22,IF(OR(J19="b",J19="bs"),J18,""))</f>
      </c>
      <c r="N20" s="7"/>
      <c r="O20" s="7"/>
      <c r="P20" s="4"/>
      <c r="Q20" s="4"/>
      <c r="R20" s="71">
        <f>IF($D20="","",VLOOKUP($D20,'Lista TG(S)'!$A$9:$J$72,2))</f>
      </c>
      <c r="S20" s="4"/>
      <c r="T20" s="4"/>
      <c r="U20" s="4"/>
    </row>
    <row r="21" spans="1:21" ht="12" customHeight="1">
      <c r="A21" s="76"/>
      <c r="B21" s="77"/>
      <c r="C21" s="77"/>
      <c r="D21" s="91"/>
      <c r="E21" s="72"/>
      <c r="F21" s="68"/>
      <c r="G21" s="94"/>
      <c r="H21" s="99"/>
      <c r="I21" s="106">
        <f>UPPER(IF(OR(H21="a",H21="as"),R20,IF(OR(H21="b",H21="bs"),R22,"")))</f>
      </c>
      <c r="J21" s="100"/>
      <c r="K21" s="4"/>
      <c r="L21" s="101"/>
      <c r="M21" s="7"/>
      <c r="N21" s="7"/>
      <c r="O21" s="7"/>
      <c r="P21" s="4"/>
      <c r="Q21" s="4"/>
      <c r="R21" s="98"/>
      <c r="S21" s="4"/>
      <c r="T21" s="4"/>
      <c r="U21" s="4"/>
    </row>
    <row r="22" spans="1:21" ht="12" customHeight="1">
      <c r="A22" s="78">
        <v>8</v>
      </c>
      <c r="B22" s="87">
        <f>IF($D22="","",VLOOKUP($D22,'Lista TG(S)'!$A$9:$J$72,7))</f>
      </c>
      <c r="C22" s="87">
        <f>IF($D22="","",VLOOKUP($D22,'Lista TG(S)'!$A$9:$J$72,8))</f>
      </c>
      <c r="D22" s="90"/>
      <c r="E22" s="88">
        <f>IF($D22="","",VLOOKUP($D22,'Lista TG(S)'!$A$9:$J$72,10))</f>
      </c>
      <c r="F22" s="89"/>
      <c r="G22" s="69">
        <f>IF($D22="","",VLOOKUP($D22,'Lista TG(S)'!$A$9:$J$72,4))</f>
      </c>
      <c r="H22" s="100"/>
      <c r="I22" s="71"/>
      <c r="J22" s="240">
        <f>IF(OR(H21="a",H21="as"),D20,IF(OR(H21="b",H21="bs"),D22,""))</f>
      </c>
      <c r="K22" s="241">
        <f>IF(OR(H21="a",H21="as"),D22,IF(OR(H21="b",H21="bs"),D20,""))</f>
      </c>
      <c r="L22" s="101"/>
      <c r="M22" s="7"/>
      <c r="N22" s="7"/>
      <c r="O22" s="7"/>
      <c r="P22" s="4"/>
      <c r="Q22" s="4"/>
      <c r="R22" s="71">
        <f>IF($D22="","",VLOOKUP($D22,'Lista TG(S)'!$A$9:$J$72,2))</f>
      </c>
      <c r="S22" s="4"/>
      <c r="T22" s="4"/>
      <c r="U22" s="4"/>
    </row>
    <row r="23" spans="1:21" ht="12" customHeight="1">
      <c r="A23" s="74"/>
      <c r="B23" s="23"/>
      <c r="C23" s="23"/>
      <c r="D23" s="75"/>
      <c r="E23" s="71"/>
      <c r="F23" s="4"/>
      <c r="G23" s="96"/>
      <c r="H23" s="101"/>
      <c r="I23" s="4"/>
      <c r="J23" s="101"/>
      <c r="K23" s="70"/>
      <c r="L23" s="101"/>
      <c r="M23" s="7"/>
      <c r="N23" s="114"/>
      <c r="O23" s="108">
        <f>UPPER(IF(OR(N23="a",N23="as"),M15,IF(OR(N23="b",N23="bs"),M31,"")))</f>
      </c>
      <c r="P23" s="4"/>
      <c r="Q23" s="4"/>
      <c r="R23" s="98"/>
      <c r="S23" s="4"/>
      <c r="T23" s="4"/>
      <c r="U23" s="4"/>
    </row>
    <row r="24" spans="1:21" ht="12" customHeight="1">
      <c r="A24" s="122"/>
      <c r="B24" s="117"/>
      <c r="C24" s="117"/>
      <c r="D24" s="120"/>
      <c r="E24" s="115"/>
      <c r="F24" s="119"/>
      <c r="G24" s="118"/>
      <c r="H24" s="114"/>
      <c r="I24" s="7"/>
      <c r="J24" s="114"/>
      <c r="K24" s="7"/>
      <c r="L24" s="114"/>
      <c r="M24" s="7"/>
      <c r="N24" s="7"/>
      <c r="O24" s="115"/>
      <c r="P24" s="7"/>
      <c r="Q24" s="7"/>
      <c r="R24" s="115"/>
      <c r="S24" s="7"/>
      <c r="T24" s="7"/>
      <c r="U24" s="7"/>
    </row>
    <row r="25" spans="1:21" ht="12" customHeight="1">
      <c r="A25" s="109"/>
      <c r="B25" s="116"/>
      <c r="C25" s="116"/>
      <c r="D25" s="117"/>
      <c r="E25" s="115"/>
      <c r="F25" s="7"/>
      <c r="G25" s="118"/>
      <c r="H25" s="114"/>
      <c r="I25" s="108"/>
      <c r="J25" s="114"/>
      <c r="K25" s="7"/>
      <c r="L25" s="114"/>
      <c r="M25" s="7"/>
      <c r="N25" s="7"/>
      <c r="O25" s="7"/>
      <c r="P25" s="7"/>
      <c r="Q25" s="7"/>
      <c r="R25" s="119"/>
      <c r="S25" s="7"/>
      <c r="T25" s="7"/>
      <c r="U25" s="7"/>
    </row>
    <row r="26" spans="1:21" ht="12" customHeight="1">
      <c r="A26" s="109"/>
      <c r="B26" s="117"/>
      <c r="C26" s="117"/>
      <c r="D26" s="120"/>
      <c r="E26" s="115"/>
      <c r="F26" s="7"/>
      <c r="G26" s="118"/>
      <c r="H26" s="114"/>
      <c r="I26" s="115"/>
      <c r="J26" s="114"/>
      <c r="K26" s="7"/>
      <c r="L26" s="114"/>
      <c r="M26" s="7"/>
      <c r="N26" s="7"/>
      <c r="O26" s="7"/>
      <c r="P26" s="7"/>
      <c r="Q26" s="7"/>
      <c r="R26" s="115"/>
      <c r="S26" s="7"/>
      <c r="T26" s="7"/>
      <c r="U26" s="7"/>
    </row>
    <row r="27" spans="1:21" ht="12" customHeight="1">
      <c r="A27" s="109"/>
      <c r="B27" s="116"/>
      <c r="C27" s="116"/>
      <c r="D27" s="117"/>
      <c r="E27" s="115"/>
      <c r="F27" s="7"/>
      <c r="G27" s="118"/>
      <c r="H27" s="114"/>
      <c r="I27" s="7"/>
      <c r="J27" s="114"/>
      <c r="K27" s="108"/>
      <c r="L27" s="114"/>
      <c r="M27" s="7"/>
      <c r="N27" s="7"/>
      <c r="O27" s="7"/>
      <c r="P27" s="7"/>
      <c r="Q27" s="7"/>
      <c r="R27" s="119"/>
      <c r="S27" s="7"/>
      <c r="T27" s="7"/>
      <c r="U27" s="7"/>
    </row>
    <row r="28" spans="1:21" ht="12" customHeight="1">
      <c r="A28" s="109"/>
      <c r="B28" s="117"/>
      <c r="C28" s="117"/>
      <c r="D28" s="120"/>
      <c r="E28" s="115"/>
      <c r="F28" s="7"/>
      <c r="G28" s="118"/>
      <c r="H28" s="114"/>
      <c r="I28" s="7"/>
      <c r="J28" s="114"/>
      <c r="K28" s="115"/>
      <c r="L28" s="114"/>
      <c r="M28" s="7"/>
      <c r="N28" s="7"/>
      <c r="O28" s="7"/>
      <c r="P28" s="7"/>
      <c r="Q28" s="7"/>
      <c r="R28" s="115"/>
      <c r="S28" s="7"/>
      <c r="T28" s="7"/>
      <c r="U28" s="7"/>
    </row>
    <row r="29" spans="1:21" ht="12" customHeight="1">
      <c r="A29" s="109"/>
      <c r="B29" s="116"/>
      <c r="C29" s="116"/>
      <c r="D29" s="117"/>
      <c r="E29" s="115"/>
      <c r="F29" s="7"/>
      <c r="G29" s="118"/>
      <c r="H29" s="114"/>
      <c r="I29" s="108"/>
      <c r="J29" s="114"/>
      <c r="K29" s="7"/>
      <c r="L29" s="114"/>
      <c r="M29" s="7"/>
      <c r="N29" s="7"/>
      <c r="O29" s="7"/>
      <c r="P29" s="7"/>
      <c r="Q29" s="7"/>
      <c r="R29" s="119"/>
      <c r="S29" s="7"/>
      <c r="T29" s="7"/>
      <c r="U29" s="7"/>
    </row>
    <row r="30" spans="1:21" ht="12" customHeight="1">
      <c r="A30" s="109"/>
      <c r="B30" s="110"/>
      <c r="C30" s="110"/>
      <c r="D30" s="110"/>
      <c r="E30" s="111"/>
      <c r="F30" s="112"/>
      <c r="G30" s="113"/>
      <c r="H30" s="114"/>
      <c r="I30" s="115"/>
      <c r="J30" s="114"/>
      <c r="K30" s="7"/>
      <c r="L30" s="114"/>
      <c r="M30" s="7"/>
      <c r="N30" s="7"/>
      <c r="O30" s="7"/>
      <c r="P30" s="7"/>
      <c r="Q30" s="7"/>
      <c r="R30" s="115"/>
      <c r="S30" s="7"/>
      <c r="T30" s="7"/>
      <c r="U30" s="7"/>
    </row>
    <row r="31" spans="1:21" ht="12" customHeight="1">
      <c r="A31" s="109"/>
      <c r="B31" s="116"/>
      <c r="C31" s="116"/>
      <c r="D31" s="117"/>
      <c r="E31" s="115"/>
      <c r="F31" s="7"/>
      <c r="G31" s="118"/>
      <c r="H31" s="114"/>
      <c r="I31" s="7"/>
      <c r="J31" s="114"/>
      <c r="K31" s="7"/>
      <c r="L31" s="114"/>
      <c r="M31" s="108"/>
      <c r="N31" s="7"/>
      <c r="O31" s="7"/>
      <c r="P31" s="7"/>
      <c r="Q31" s="7"/>
      <c r="R31" s="119"/>
      <c r="S31" s="7"/>
      <c r="T31" s="7"/>
      <c r="U31" s="7"/>
    </row>
    <row r="32" spans="1:21" ht="12" customHeight="1">
      <c r="A32" s="109"/>
      <c r="B32" s="117"/>
      <c r="C32" s="117"/>
      <c r="D32" s="120"/>
      <c r="E32" s="115"/>
      <c r="F32" s="7"/>
      <c r="G32" s="118"/>
      <c r="H32" s="114"/>
      <c r="I32" s="7"/>
      <c r="J32" s="114"/>
      <c r="K32" s="7"/>
      <c r="L32" s="114"/>
      <c r="M32" s="115"/>
      <c r="N32" s="7"/>
      <c r="O32" s="7"/>
      <c r="P32" s="7"/>
      <c r="Q32" s="7"/>
      <c r="R32" s="115"/>
      <c r="S32" s="7"/>
      <c r="T32" s="7"/>
      <c r="U32" s="7"/>
    </row>
    <row r="33" spans="1:21" ht="12" customHeight="1">
      <c r="A33" s="109"/>
      <c r="B33" s="116"/>
      <c r="C33" s="116"/>
      <c r="D33" s="117"/>
      <c r="E33" s="115"/>
      <c r="F33" s="7"/>
      <c r="G33" s="118"/>
      <c r="H33" s="114"/>
      <c r="I33" s="108"/>
      <c r="J33" s="114"/>
      <c r="K33" s="7"/>
      <c r="L33" s="114"/>
      <c r="M33" s="7"/>
      <c r="N33" s="7"/>
      <c r="O33" s="7"/>
      <c r="P33" s="7"/>
      <c r="Q33" s="7"/>
      <c r="R33" s="119"/>
      <c r="S33" s="7"/>
      <c r="T33" s="7"/>
      <c r="U33" s="7"/>
    </row>
    <row r="34" spans="1:21" ht="12" customHeight="1">
      <c r="A34" s="109"/>
      <c r="B34" s="117"/>
      <c r="C34" s="117"/>
      <c r="D34" s="120"/>
      <c r="E34" s="115"/>
      <c r="F34" s="7"/>
      <c r="G34" s="118"/>
      <c r="H34" s="114"/>
      <c r="I34" s="115"/>
      <c r="J34" s="114"/>
      <c r="K34" s="7"/>
      <c r="L34" s="114"/>
      <c r="M34" s="7"/>
      <c r="N34" s="7"/>
      <c r="O34" s="7"/>
      <c r="P34" s="7"/>
      <c r="Q34" s="7"/>
      <c r="R34" s="115"/>
      <c r="S34" s="7"/>
      <c r="T34" s="7"/>
      <c r="U34" s="7"/>
    </row>
    <row r="35" spans="1:21" ht="12" customHeight="1">
      <c r="A35" s="109"/>
      <c r="B35" s="116"/>
      <c r="C35" s="116"/>
      <c r="D35" s="117"/>
      <c r="E35" s="115"/>
      <c r="F35" s="7"/>
      <c r="G35" s="118"/>
      <c r="H35" s="114"/>
      <c r="I35" s="7"/>
      <c r="J35" s="114"/>
      <c r="K35" s="108"/>
      <c r="L35" s="114"/>
      <c r="M35" s="7"/>
      <c r="N35" s="7"/>
      <c r="O35" s="7"/>
      <c r="P35" s="7"/>
      <c r="Q35" s="7"/>
      <c r="R35" s="119"/>
      <c r="S35" s="7"/>
      <c r="T35" s="7"/>
      <c r="U35" s="7"/>
    </row>
    <row r="36" spans="1:21" ht="12" customHeight="1">
      <c r="A36" s="109"/>
      <c r="B36" s="117"/>
      <c r="C36" s="117"/>
      <c r="D36" s="120"/>
      <c r="E36" s="115"/>
      <c r="F36" s="7"/>
      <c r="G36" s="118"/>
      <c r="H36" s="114"/>
      <c r="I36" s="7"/>
      <c r="J36" s="114"/>
      <c r="K36" s="115"/>
      <c r="L36" s="114"/>
      <c r="M36" s="7"/>
      <c r="N36" s="7"/>
      <c r="O36" s="7"/>
      <c r="P36" s="7"/>
      <c r="Q36" s="7"/>
      <c r="R36" s="115"/>
      <c r="S36" s="7"/>
      <c r="T36" s="7"/>
      <c r="U36" s="7"/>
    </row>
    <row r="37" spans="1:21" ht="12" customHeight="1">
      <c r="A37" s="109"/>
      <c r="B37" s="116"/>
      <c r="C37" s="116"/>
      <c r="D37" s="117"/>
      <c r="E37" s="115"/>
      <c r="F37" s="7"/>
      <c r="G37" s="118"/>
      <c r="H37" s="114"/>
      <c r="I37" s="108"/>
      <c r="J37" s="114"/>
      <c r="K37" s="7"/>
      <c r="L37" s="114"/>
      <c r="M37" s="7"/>
      <c r="N37" s="7"/>
      <c r="O37" s="7"/>
      <c r="P37" s="7"/>
      <c r="Q37" s="7"/>
      <c r="R37" s="119"/>
      <c r="S37" s="7"/>
      <c r="T37" s="7"/>
      <c r="U37" s="7"/>
    </row>
    <row r="38" spans="1:21" ht="12" customHeight="1">
      <c r="A38" s="109"/>
      <c r="B38" s="110"/>
      <c r="C38" s="110"/>
      <c r="D38" s="110"/>
      <c r="E38" s="111"/>
      <c r="F38" s="112"/>
      <c r="G38" s="113"/>
      <c r="H38" s="123"/>
      <c r="I38" s="115"/>
      <c r="J38" s="114"/>
      <c r="K38" s="7"/>
      <c r="L38" s="114"/>
      <c r="M38" s="7"/>
      <c r="N38" s="7"/>
      <c r="O38" s="7"/>
      <c r="P38" s="7"/>
      <c r="Q38" s="7"/>
      <c r="R38" s="115"/>
      <c r="S38" s="7"/>
      <c r="T38" s="7"/>
      <c r="U38" s="7"/>
    </row>
    <row r="39" spans="1:21" ht="12" customHeight="1">
      <c r="A39" s="109"/>
      <c r="B39" s="117"/>
      <c r="C39" s="117"/>
      <c r="D39" s="120"/>
      <c r="E39" s="115"/>
      <c r="F39" s="7"/>
      <c r="G39" s="118"/>
      <c r="H39" s="114"/>
      <c r="I39" s="115"/>
      <c r="J39" s="114"/>
      <c r="K39" s="7"/>
      <c r="L39" s="114"/>
      <c r="M39" s="7"/>
      <c r="N39" s="7"/>
      <c r="O39" s="7"/>
      <c r="P39" s="7"/>
      <c r="Q39" s="7"/>
      <c r="R39" s="115"/>
      <c r="S39" s="7"/>
      <c r="T39" s="7"/>
      <c r="U39" s="7"/>
    </row>
    <row r="40" spans="1:21" ht="12" customHeight="1">
      <c r="A40" s="109"/>
      <c r="B40" s="116"/>
      <c r="C40" s="116"/>
      <c r="D40" s="117"/>
      <c r="E40" s="115"/>
      <c r="F40" s="7"/>
      <c r="G40" s="118"/>
      <c r="H40" s="114"/>
      <c r="I40" s="7"/>
      <c r="J40" s="114"/>
      <c r="K40" s="108"/>
      <c r="L40" s="114"/>
      <c r="M40" s="7"/>
      <c r="N40" s="7"/>
      <c r="O40" s="7"/>
      <c r="P40" s="7"/>
      <c r="Q40" s="7"/>
      <c r="R40" s="119"/>
      <c r="S40" s="7"/>
      <c r="T40" s="7"/>
      <c r="U40" s="7"/>
    </row>
    <row r="41" spans="1:21" ht="12" customHeight="1">
      <c r="A41" s="109"/>
      <c r="B41" s="117"/>
      <c r="C41" s="117"/>
      <c r="D41" s="120"/>
      <c r="E41" s="115"/>
      <c r="F41" s="7"/>
      <c r="G41" s="118"/>
      <c r="H41" s="114"/>
      <c r="I41" s="7"/>
      <c r="J41" s="114"/>
      <c r="K41" s="115"/>
      <c r="L41" s="114"/>
      <c r="M41" s="7"/>
      <c r="N41" s="7"/>
      <c r="O41" s="7"/>
      <c r="P41" s="7"/>
      <c r="Q41" s="7"/>
      <c r="R41" s="115"/>
      <c r="S41" s="7"/>
      <c r="T41" s="7"/>
      <c r="U41" s="7"/>
    </row>
    <row r="42" spans="1:21" ht="12" customHeight="1">
      <c r="A42" s="109"/>
      <c r="B42" s="116"/>
      <c r="C42" s="116"/>
      <c r="D42" s="117"/>
      <c r="E42" s="115"/>
      <c r="F42" s="7"/>
      <c r="G42" s="118"/>
      <c r="H42" s="114"/>
      <c r="I42" s="108"/>
      <c r="J42" s="114"/>
      <c r="K42" s="7"/>
      <c r="L42" s="114"/>
      <c r="M42" s="7"/>
      <c r="N42" s="7"/>
      <c r="O42" s="7"/>
      <c r="P42" s="7"/>
      <c r="Q42" s="7"/>
      <c r="R42" s="119"/>
      <c r="S42" s="7"/>
      <c r="T42" s="7"/>
      <c r="U42" s="7"/>
    </row>
    <row r="43" spans="1:21" ht="12" customHeight="1">
      <c r="A43" s="109"/>
      <c r="B43" s="117"/>
      <c r="C43" s="117"/>
      <c r="D43" s="120"/>
      <c r="E43" s="115"/>
      <c r="F43" s="7"/>
      <c r="G43" s="118"/>
      <c r="H43" s="114"/>
      <c r="I43" s="115"/>
      <c r="J43" s="114"/>
      <c r="K43" s="7"/>
      <c r="L43" s="114"/>
      <c r="M43" s="7"/>
      <c r="N43" s="7"/>
      <c r="O43" s="7"/>
      <c r="P43" s="7"/>
      <c r="Q43" s="7"/>
      <c r="R43" s="115"/>
      <c r="S43" s="7"/>
      <c r="T43" s="7"/>
      <c r="U43" s="7"/>
    </row>
    <row r="44" spans="1:21" ht="12" customHeight="1">
      <c r="A44" s="109"/>
      <c r="B44" s="116"/>
      <c r="C44" s="116"/>
      <c r="D44" s="117"/>
      <c r="E44" s="115"/>
      <c r="F44" s="7"/>
      <c r="G44" s="118"/>
      <c r="H44" s="114"/>
      <c r="I44" s="7"/>
      <c r="J44" s="114"/>
      <c r="K44" s="7"/>
      <c r="L44" s="114"/>
      <c r="M44" s="108"/>
      <c r="N44" s="7"/>
      <c r="O44" s="7"/>
      <c r="P44" s="7"/>
      <c r="Q44" s="7"/>
      <c r="R44" s="119"/>
      <c r="S44" s="7"/>
      <c r="T44" s="7"/>
      <c r="U44" s="7"/>
    </row>
    <row r="45" spans="1:21" ht="12" customHeight="1">
      <c r="A45" s="109"/>
      <c r="B45" s="117"/>
      <c r="C45" s="117"/>
      <c r="D45" s="120"/>
      <c r="E45" s="115"/>
      <c r="F45" s="7"/>
      <c r="G45" s="118"/>
      <c r="H45" s="114"/>
      <c r="I45" s="7"/>
      <c r="J45" s="114"/>
      <c r="K45" s="7"/>
      <c r="L45" s="114"/>
      <c r="M45" s="115"/>
      <c r="N45" s="7"/>
      <c r="O45" s="7"/>
      <c r="P45" s="7"/>
      <c r="Q45" s="7"/>
      <c r="R45" s="115"/>
      <c r="S45" s="7"/>
      <c r="T45" s="7"/>
      <c r="U45" s="7"/>
    </row>
    <row r="46" spans="1:21" ht="12" customHeight="1">
      <c r="A46" s="109"/>
      <c r="B46" s="116"/>
      <c r="C46" s="116"/>
      <c r="D46" s="117"/>
      <c r="E46" s="115"/>
      <c r="F46" s="7"/>
      <c r="G46" s="118"/>
      <c r="H46" s="114"/>
      <c r="I46" s="108"/>
      <c r="J46" s="114"/>
      <c r="K46" s="7"/>
      <c r="L46" s="114"/>
      <c r="M46" s="7"/>
      <c r="N46" s="7"/>
      <c r="O46" s="7"/>
      <c r="P46" s="7"/>
      <c r="Q46" s="7"/>
      <c r="R46" s="119"/>
      <c r="S46" s="7"/>
      <c r="T46" s="7"/>
      <c r="U46" s="4"/>
    </row>
    <row r="47" spans="1:21" ht="12" customHeight="1">
      <c r="A47" s="109"/>
      <c r="B47" s="117"/>
      <c r="C47" s="117"/>
      <c r="D47" s="120"/>
      <c r="E47" s="115"/>
      <c r="F47" s="7"/>
      <c r="G47" s="118"/>
      <c r="H47" s="114"/>
      <c r="I47" s="115"/>
      <c r="J47" s="114"/>
      <c r="K47" s="7"/>
      <c r="L47" s="114"/>
      <c r="M47" s="7"/>
      <c r="N47" s="7"/>
      <c r="O47" s="7"/>
      <c r="P47" s="7"/>
      <c r="Q47" s="7"/>
      <c r="R47" s="115"/>
      <c r="S47" s="7"/>
      <c r="T47" s="7"/>
      <c r="U47" s="4"/>
    </row>
    <row r="48" spans="1:21" ht="12" customHeight="1">
      <c r="A48" s="109"/>
      <c r="B48" s="116"/>
      <c r="C48" s="116"/>
      <c r="D48" s="117"/>
      <c r="E48" s="115"/>
      <c r="F48" s="7"/>
      <c r="G48" s="118"/>
      <c r="H48" s="114"/>
      <c r="I48" s="7"/>
      <c r="J48" s="114"/>
      <c r="K48" s="108"/>
      <c r="L48" s="114"/>
      <c r="M48" s="7"/>
      <c r="N48" s="7"/>
      <c r="O48" s="7"/>
      <c r="P48" s="7"/>
      <c r="Q48" s="7"/>
      <c r="R48" s="119"/>
      <c r="S48" s="7"/>
      <c r="T48" s="7"/>
      <c r="U48" s="4"/>
    </row>
    <row r="49" spans="1:21" ht="12" customHeight="1">
      <c r="A49" s="109"/>
      <c r="B49" s="117"/>
      <c r="C49" s="117"/>
      <c r="D49" s="120"/>
      <c r="E49" s="115"/>
      <c r="F49" s="7"/>
      <c r="G49" s="118"/>
      <c r="H49" s="114"/>
      <c r="I49" s="7"/>
      <c r="J49" s="114"/>
      <c r="K49" s="115"/>
      <c r="L49" s="114"/>
      <c r="M49" s="7"/>
      <c r="N49" s="7"/>
      <c r="O49" s="7"/>
      <c r="P49" s="7"/>
      <c r="Q49" s="7"/>
      <c r="R49" s="115"/>
      <c r="S49" s="7"/>
      <c r="T49" s="7"/>
      <c r="U49" s="4"/>
    </row>
    <row r="50" spans="1:21" ht="12" customHeight="1">
      <c r="A50" s="109"/>
      <c r="B50" s="116"/>
      <c r="C50" s="116"/>
      <c r="D50" s="117"/>
      <c r="E50" s="115"/>
      <c r="F50" s="7"/>
      <c r="G50" s="118"/>
      <c r="H50" s="114"/>
      <c r="I50" s="108"/>
      <c r="J50" s="114"/>
      <c r="K50" s="7"/>
      <c r="L50" s="114"/>
      <c r="M50" s="7"/>
      <c r="N50" s="7"/>
      <c r="O50" s="7"/>
      <c r="P50" s="7"/>
      <c r="Q50" s="7"/>
      <c r="R50" s="119"/>
      <c r="S50" s="7"/>
      <c r="T50" s="7"/>
      <c r="U50" s="4"/>
    </row>
    <row r="51" spans="1:21" ht="12" customHeight="1">
      <c r="A51" s="109"/>
      <c r="B51" s="110"/>
      <c r="C51" s="110"/>
      <c r="D51" s="110"/>
      <c r="E51" s="111"/>
      <c r="F51" s="112"/>
      <c r="G51" s="113"/>
      <c r="H51" s="114"/>
      <c r="I51" s="115"/>
      <c r="J51" s="114"/>
      <c r="K51" s="7"/>
      <c r="L51" s="114"/>
      <c r="M51" s="7"/>
      <c r="N51" s="7"/>
      <c r="O51" s="7"/>
      <c r="P51" s="7"/>
      <c r="Q51" s="7"/>
      <c r="R51" s="115"/>
      <c r="S51" s="7"/>
      <c r="T51" s="7"/>
      <c r="U51" s="4"/>
    </row>
    <row r="52" spans="1:21" ht="12" customHeight="1">
      <c r="A52" s="109"/>
      <c r="B52" s="116"/>
      <c r="C52" s="116"/>
      <c r="D52" s="117"/>
      <c r="E52" s="115"/>
      <c r="F52" s="7"/>
      <c r="G52" s="118"/>
      <c r="H52" s="114"/>
      <c r="I52" s="7"/>
      <c r="J52" s="114"/>
      <c r="K52" s="7"/>
      <c r="L52" s="114"/>
      <c r="M52" s="7"/>
      <c r="N52" s="114"/>
      <c r="O52" s="121"/>
      <c r="P52" s="7"/>
      <c r="Q52" s="7"/>
      <c r="R52" s="119"/>
      <c r="S52" s="7"/>
      <c r="T52" s="7"/>
      <c r="U52" s="4"/>
    </row>
    <row r="53" spans="1:21" ht="12" customHeight="1">
      <c r="A53" s="109"/>
      <c r="B53" s="110"/>
      <c r="C53" s="110"/>
      <c r="D53" s="110"/>
      <c r="E53" s="111"/>
      <c r="F53" s="112"/>
      <c r="G53" s="113"/>
      <c r="H53" s="114"/>
      <c r="I53" s="7"/>
      <c r="J53" s="114"/>
      <c r="K53" s="7"/>
      <c r="L53" s="114"/>
      <c r="M53" s="7"/>
      <c r="N53" s="7"/>
      <c r="O53" s="121"/>
      <c r="P53" s="7"/>
      <c r="Q53" s="7"/>
      <c r="R53" s="115"/>
      <c r="S53" s="7"/>
      <c r="T53" s="7"/>
      <c r="U53" s="4"/>
    </row>
    <row r="54" spans="1:21" ht="12" customHeight="1">
      <c r="A54" s="109"/>
      <c r="B54" s="117"/>
      <c r="C54" s="117"/>
      <c r="D54" s="120"/>
      <c r="E54" s="115"/>
      <c r="F54" s="7"/>
      <c r="G54" s="118"/>
      <c r="H54" s="114"/>
      <c r="I54" s="7"/>
      <c r="J54" s="114"/>
      <c r="K54" s="115"/>
      <c r="L54" s="7"/>
      <c r="M54" s="7"/>
      <c r="N54" s="7"/>
      <c r="O54" s="7"/>
      <c r="P54" s="7"/>
      <c r="Q54" s="7"/>
      <c r="R54" s="115"/>
      <c r="S54" s="7"/>
      <c r="T54" s="7"/>
      <c r="U54" s="4"/>
    </row>
    <row r="55" spans="1:21" ht="12" customHeight="1">
      <c r="A55" s="109"/>
      <c r="B55" s="116"/>
      <c r="C55" s="116"/>
      <c r="D55" s="117"/>
      <c r="E55" s="115"/>
      <c r="F55" s="7"/>
      <c r="G55" s="118"/>
      <c r="H55" s="114"/>
      <c r="I55" s="108"/>
      <c r="J55" s="114"/>
      <c r="K55" s="7"/>
      <c r="L55" s="7"/>
      <c r="M55" s="7"/>
      <c r="N55" s="7"/>
      <c r="O55" s="7"/>
      <c r="P55" s="7"/>
      <c r="Q55" s="7"/>
      <c r="R55" s="119"/>
      <c r="S55" s="7"/>
      <c r="T55" s="7"/>
      <c r="U55" s="4"/>
    </row>
    <row r="56" spans="1:21" ht="12" customHeight="1">
      <c r="A56" s="109"/>
      <c r="B56" s="110"/>
      <c r="C56" s="110"/>
      <c r="D56" s="110"/>
      <c r="E56" s="111"/>
      <c r="F56" s="112"/>
      <c r="G56" s="113"/>
      <c r="H56" s="114"/>
      <c r="I56" s="115"/>
      <c r="J56" s="7"/>
      <c r="K56" s="7"/>
      <c r="L56" s="7"/>
      <c r="M56" s="7"/>
      <c r="N56" s="7"/>
      <c r="O56" s="7"/>
      <c r="P56" s="7"/>
      <c r="Q56" s="7"/>
      <c r="R56" s="115"/>
      <c r="S56" s="7"/>
      <c r="T56" s="7"/>
      <c r="U56" s="4"/>
    </row>
    <row r="57" spans="1:21" ht="12" customHeight="1">
      <c r="A57" s="4"/>
      <c r="B57" s="4"/>
      <c r="C57" s="4"/>
      <c r="D57" s="4"/>
      <c r="E57" s="4"/>
      <c r="F57" s="4"/>
      <c r="G57" s="4"/>
      <c r="H57" s="4"/>
      <c r="I57" s="4"/>
      <c r="J57" s="4"/>
      <c r="K57" s="4"/>
      <c r="L57" s="4"/>
      <c r="M57" s="4"/>
      <c r="N57" s="4"/>
      <c r="O57" s="4"/>
      <c r="P57" s="4"/>
      <c r="Q57" s="4"/>
      <c r="R57" s="4"/>
      <c r="S57" s="4"/>
      <c r="T57" s="4"/>
      <c r="U57" s="4"/>
    </row>
    <row r="58" spans="1:21" ht="9" customHeight="1">
      <c r="A58" s="133"/>
      <c r="B58" s="134"/>
      <c r="C58" s="134"/>
      <c r="D58" s="135" t="s">
        <v>31</v>
      </c>
      <c r="E58" s="134"/>
      <c r="F58" s="134"/>
      <c r="G58" s="134"/>
      <c r="H58" s="134"/>
      <c r="I58" s="137" t="s">
        <v>29</v>
      </c>
      <c r="J58" s="135"/>
      <c r="K58" s="137" t="s">
        <v>30</v>
      </c>
      <c r="L58" s="135"/>
      <c r="M58" s="136" t="s">
        <v>28</v>
      </c>
      <c r="N58" s="138"/>
      <c r="O58" s="149"/>
      <c r="P58" s="105"/>
      <c r="Q58" s="4"/>
      <c r="R58" s="85"/>
      <c r="S58" s="4"/>
      <c r="T58" s="4"/>
      <c r="U58" s="4"/>
    </row>
    <row r="59" spans="1:21" ht="9" customHeight="1">
      <c r="A59" s="141"/>
      <c r="B59" s="142"/>
      <c r="C59" s="142"/>
      <c r="D59" s="436" t="s">
        <v>34</v>
      </c>
      <c r="E59" s="436"/>
      <c r="F59" s="142"/>
      <c r="G59" s="142"/>
      <c r="H59" s="115">
        <v>1</v>
      </c>
      <c r="I59" s="115"/>
      <c r="J59" s="115"/>
      <c r="K59" s="115"/>
      <c r="L59" s="115">
        <v>1</v>
      </c>
      <c r="M59" s="115" t="str">
        <f>IF(VLOOKUP($L59,'Lista TG(S)'!$A$9:$J$72,8)&gt;0,VLOOKUP($L59,'Lista TG(S)'!$A$9:$J$72,10),"")</f>
        <v>HEROK, Juliusz</v>
      </c>
      <c r="N59" s="115"/>
      <c r="O59" s="150"/>
      <c r="P59" s="105"/>
      <c r="Q59" s="4"/>
      <c r="R59" s="4"/>
      <c r="S59" s="4"/>
      <c r="T59" s="4"/>
      <c r="U59" s="4"/>
    </row>
    <row r="60" spans="1:21" ht="9" customHeight="1">
      <c r="A60" s="141"/>
      <c r="B60" s="142"/>
      <c r="C60" s="142"/>
      <c r="D60" s="436"/>
      <c r="E60" s="436"/>
      <c r="F60" s="142"/>
      <c r="G60" s="142"/>
      <c r="H60" s="115">
        <v>2</v>
      </c>
      <c r="I60" s="115"/>
      <c r="J60" s="115"/>
      <c r="K60" s="115"/>
      <c r="L60" s="115">
        <v>2</v>
      </c>
      <c r="M60" s="115" t="str">
        <f>IF(VLOOKUP($L60,'Lista TG(S)'!$A$9:$J$72,8)&gt;0,VLOOKUP($L60,'Lista TG(S)'!$A$9:$J$72,10),"")</f>
        <v>CHMIELEWSKI, Antoni</v>
      </c>
      <c r="N60" s="115"/>
      <c r="O60" s="150"/>
      <c r="P60" s="105"/>
      <c r="Q60" s="4"/>
      <c r="R60" s="4"/>
      <c r="S60" s="4"/>
      <c r="T60" s="4"/>
      <c r="U60" s="4"/>
    </row>
    <row r="61" spans="1:21" ht="9" customHeight="1">
      <c r="A61" s="141"/>
      <c r="B61" s="142"/>
      <c r="C61" s="142"/>
      <c r="D61" s="142" t="s">
        <v>32</v>
      </c>
      <c r="E61" s="142"/>
      <c r="F61" s="142"/>
      <c r="G61" s="142"/>
      <c r="H61" s="115"/>
      <c r="I61" s="115"/>
      <c r="J61" s="115"/>
      <c r="K61" s="115"/>
      <c r="L61" s="115"/>
      <c r="M61" s="115"/>
      <c r="N61" s="115"/>
      <c r="O61" s="150"/>
      <c r="P61" s="105"/>
      <c r="Q61" s="4"/>
      <c r="R61" s="4"/>
      <c r="S61" s="4"/>
      <c r="T61" s="4"/>
      <c r="U61" s="4"/>
    </row>
    <row r="62" spans="1:21" ht="9" customHeight="1">
      <c r="A62" s="144"/>
      <c r="B62" s="142"/>
      <c r="C62" s="142"/>
      <c r="D62" s="117">
        <v>1</v>
      </c>
      <c r="E62" s="115"/>
      <c r="F62" s="142"/>
      <c r="G62" s="142"/>
      <c r="H62" s="115"/>
      <c r="I62" s="115"/>
      <c r="J62" s="115"/>
      <c r="K62" s="115"/>
      <c r="L62" s="115"/>
      <c r="M62" s="115"/>
      <c r="N62" s="115"/>
      <c r="O62" s="150"/>
      <c r="P62" s="105"/>
      <c r="Q62" s="4"/>
      <c r="R62" s="4"/>
      <c r="S62" s="4"/>
      <c r="T62" s="4"/>
      <c r="U62" s="4"/>
    </row>
    <row r="63" spans="1:21" ht="9" customHeight="1">
      <c r="A63" s="144"/>
      <c r="B63" s="142"/>
      <c r="C63" s="142"/>
      <c r="D63" s="117">
        <v>2</v>
      </c>
      <c r="E63" s="115"/>
      <c r="F63" s="142"/>
      <c r="G63" s="142"/>
      <c r="H63" s="115"/>
      <c r="I63" s="115"/>
      <c r="J63" s="115"/>
      <c r="K63" s="115"/>
      <c r="L63" s="115"/>
      <c r="M63" s="115"/>
      <c r="N63" s="115"/>
      <c r="O63" s="150"/>
      <c r="P63" s="105"/>
      <c r="Q63" s="4"/>
      <c r="R63" s="4"/>
      <c r="S63" s="4"/>
      <c r="T63" s="4"/>
      <c r="U63" s="4"/>
    </row>
    <row r="64" spans="1:21" ht="9" customHeight="1">
      <c r="A64" s="141"/>
      <c r="B64" s="142"/>
      <c r="C64" s="142"/>
      <c r="D64" s="142" t="s">
        <v>33</v>
      </c>
      <c r="E64" s="142"/>
      <c r="F64" s="142"/>
      <c r="G64" s="142"/>
      <c r="H64" s="115"/>
      <c r="I64" s="115"/>
      <c r="J64" s="115"/>
      <c r="K64" s="115"/>
      <c r="L64" s="115"/>
      <c r="M64" s="115"/>
      <c r="N64" s="115"/>
      <c r="O64" s="150"/>
      <c r="P64" s="105"/>
      <c r="Q64" s="4"/>
      <c r="R64" s="4"/>
      <c r="S64" s="4"/>
      <c r="T64" s="4"/>
      <c r="U64" s="4"/>
    </row>
    <row r="65" spans="1:21" ht="9" customHeight="1">
      <c r="A65" s="141"/>
      <c r="B65" s="142"/>
      <c r="C65" s="142"/>
      <c r="D65" s="115"/>
      <c r="E65" s="115"/>
      <c r="F65" s="142"/>
      <c r="G65" s="142"/>
      <c r="H65" s="115"/>
      <c r="I65" s="115"/>
      <c r="J65" s="115"/>
      <c r="K65" s="115"/>
      <c r="L65" s="115"/>
      <c r="M65" s="115"/>
      <c r="N65" s="115"/>
      <c r="O65" s="150"/>
      <c r="P65" s="105"/>
      <c r="Q65" s="4"/>
      <c r="R65" s="4"/>
      <c r="S65" s="4"/>
      <c r="T65" s="4"/>
      <c r="U65" s="4"/>
    </row>
    <row r="66" spans="1:21" ht="9" customHeight="1">
      <c r="A66" s="141"/>
      <c r="B66" s="142"/>
      <c r="C66" s="142"/>
      <c r="D66" s="115"/>
      <c r="E66" s="145">
        <f>Tytuł!$C$14</f>
        <v>0</v>
      </c>
      <c r="F66" s="142"/>
      <c r="G66" s="142"/>
      <c r="H66" s="115"/>
      <c r="I66" s="115"/>
      <c r="J66" s="115"/>
      <c r="K66" s="115"/>
      <c r="L66" s="115"/>
      <c r="M66" s="115"/>
      <c r="N66" s="115"/>
      <c r="O66" s="150"/>
      <c r="P66" s="105"/>
      <c r="Q66" s="4"/>
      <c r="R66" s="4"/>
      <c r="S66" s="4"/>
      <c r="T66" s="4"/>
      <c r="U66" s="4"/>
    </row>
    <row r="67" spans="1:21" ht="9" customHeight="1">
      <c r="A67" s="146"/>
      <c r="B67" s="147"/>
      <c r="C67" s="147"/>
      <c r="D67" s="147"/>
      <c r="E67" s="147"/>
      <c r="F67" s="147"/>
      <c r="G67" s="147"/>
      <c r="H67" s="147"/>
      <c r="I67" s="147"/>
      <c r="J67" s="147"/>
      <c r="K67" s="147"/>
      <c r="L67" s="147"/>
      <c r="M67" s="147"/>
      <c r="N67" s="147"/>
      <c r="O67" s="148"/>
      <c r="P67" s="4"/>
      <c r="Q67" s="4"/>
      <c r="R67" s="4"/>
      <c r="S67" s="4"/>
      <c r="T67" s="4"/>
      <c r="U67" s="4"/>
    </row>
    <row r="68" spans="1:21" ht="12.75">
      <c r="A68" s="4"/>
      <c r="B68" s="4"/>
      <c r="C68" s="4"/>
      <c r="D68" s="4"/>
      <c r="E68" s="4"/>
      <c r="F68" s="4"/>
      <c r="G68" s="4"/>
      <c r="H68" s="4"/>
      <c r="I68" s="4"/>
      <c r="J68" s="4"/>
      <c r="K68" s="4"/>
      <c r="L68" s="4"/>
      <c r="M68" s="4"/>
      <c r="N68" s="4"/>
      <c r="O68" s="4"/>
      <c r="P68" s="4"/>
      <c r="Q68" s="4"/>
      <c r="R68" s="4"/>
      <c r="S68" s="4"/>
      <c r="T68" s="4"/>
      <c r="U68" s="4"/>
    </row>
    <row r="69" spans="1:21" ht="12.75">
      <c r="A69" s="4"/>
      <c r="B69" s="4"/>
      <c r="C69" s="4"/>
      <c r="D69" s="4"/>
      <c r="E69" s="4"/>
      <c r="F69" s="4"/>
      <c r="G69" s="4"/>
      <c r="H69" s="4"/>
      <c r="I69" s="4"/>
      <c r="J69" s="4"/>
      <c r="K69" s="4"/>
      <c r="L69" s="4"/>
      <c r="M69" s="4"/>
      <c r="N69" s="4"/>
      <c r="O69" s="4"/>
      <c r="P69" s="4"/>
      <c r="Q69" s="4"/>
      <c r="R69" s="4"/>
      <c r="S69" s="4"/>
      <c r="T69" s="4"/>
      <c r="U69" s="4"/>
    </row>
    <row r="70" spans="1:21" ht="12.75">
      <c r="A70" s="4"/>
      <c r="B70" s="4"/>
      <c r="C70" s="4"/>
      <c r="D70" s="4"/>
      <c r="E70" s="4"/>
      <c r="F70" s="4"/>
      <c r="G70" s="4"/>
      <c r="H70" s="4"/>
      <c r="I70" s="4"/>
      <c r="J70" s="4"/>
      <c r="K70" s="4"/>
      <c r="L70" s="4"/>
      <c r="M70" s="4"/>
      <c r="N70" s="4"/>
      <c r="O70" s="4"/>
      <c r="P70" s="4"/>
      <c r="Q70" s="4"/>
      <c r="R70" s="4"/>
      <c r="S70" s="4"/>
      <c r="T70" s="4"/>
      <c r="U70" s="4"/>
    </row>
    <row r="71" spans="1:21" ht="12.75">
      <c r="A71" s="4"/>
      <c r="B71" s="4"/>
      <c r="C71" s="4"/>
      <c r="D71" s="4"/>
      <c r="E71" s="4"/>
      <c r="F71" s="4"/>
      <c r="G71" s="4"/>
      <c r="H71" s="4"/>
      <c r="I71" s="4"/>
      <c r="J71" s="4"/>
      <c r="K71" s="4"/>
      <c r="L71" s="4"/>
      <c r="M71" s="4"/>
      <c r="N71" s="4"/>
      <c r="O71" s="4"/>
      <c r="P71" s="4"/>
      <c r="Q71" s="4"/>
      <c r="R71" s="4"/>
      <c r="S71" s="4"/>
      <c r="T71" s="4"/>
      <c r="U71" s="4"/>
    </row>
    <row r="72" spans="1:21" ht="12.75">
      <c r="A72" s="4"/>
      <c r="B72" s="4"/>
      <c r="C72" s="4"/>
      <c r="D72" s="4"/>
      <c r="E72" s="4"/>
      <c r="F72" s="4"/>
      <c r="G72" s="4"/>
      <c r="H72" s="4"/>
      <c r="I72" s="4"/>
      <c r="J72" s="4"/>
      <c r="K72" s="4"/>
      <c r="L72" s="4"/>
      <c r="M72" s="4"/>
      <c r="N72" s="4"/>
      <c r="O72" s="4"/>
      <c r="P72" s="4"/>
      <c r="Q72" s="4"/>
      <c r="R72" s="4"/>
      <c r="S72" s="4"/>
      <c r="T72" s="4"/>
      <c r="U72" s="4"/>
    </row>
    <row r="73" spans="1:21" ht="12.75">
      <c r="A73" s="4"/>
      <c r="B73" s="4"/>
      <c r="C73" s="4"/>
      <c r="D73" s="4"/>
      <c r="E73" s="4"/>
      <c r="F73" s="4"/>
      <c r="G73" s="4"/>
      <c r="H73" s="4"/>
      <c r="I73" s="4"/>
      <c r="J73" s="4"/>
      <c r="K73" s="4"/>
      <c r="L73" s="4"/>
      <c r="M73" s="4"/>
      <c r="N73" s="4"/>
      <c r="O73" s="4"/>
      <c r="P73" s="4"/>
      <c r="Q73" s="4"/>
      <c r="R73" s="4"/>
      <c r="S73" s="4"/>
      <c r="T73" s="4"/>
      <c r="U73" s="4"/>
    </row>
    <row r="74" spans="1:21" ht="12.75">
      <c r="A74" s="4"/>
      <c r="B74" s="4"/>
      <c r="C74" s="4"/>
      <c r="D74" s="4"/>
      <c r="E74" s="4"/>
      <c r="F74" s="4"/>
      <c r="G74" s="4"/>
      <c r="H74" s="4"/>
      <c r="I74" s="4"/>
      <c r="J74" s="4"/>
      <c r="K74" s="4"/>
      <c r="L74" s="4"/>
      <c r="M74" s="4"/>
      <c r="N74" s="4"/>
      <c r="O74" s="4"/>
      <c r="P74" s="4"/>
      <c r="Q74" s="4"/>
      <c r="R74" s="4"/>
      <c r="S74" s="4"/>
      <c r="T74" s="4"/>
      <c r="U74" s="4"/>
    </row>
    <row r="75" spans="1:21" ht="12.75">
      <c r="A75" s="4"/>
      <c r="B75" s="4"/>
      <c r="C75" s="4"/>
      <c r="D75" s="4"/>
      <c r="E75" s="4"/>
      <c r="F75" s="4"/>
      <c r="G75" s="4"/>
      <c r="H75" s="4"/>
      <c r="I75" s="4"/>
      <c r="J75" s="4"/>
      <c r="K75" s="4"/>
      <c r="L75" s="4"/>
      <c r="M75" s="4"/>
      <c r="N75" s="4"/>
      <c r="O75" s="4"/>
      <c r="P75" s="4"/>
      <c r="Q75" s="4"/>
      <c r="R75" s="4"/>
      <c r="S75" s="4"/>
      <c r="T75" s="4"/>
      <c r="U75" s="4"/>
    </row>
    <row r="76" spans="1:21" ht="12.75">
      <c r="A76" s="4"/>
      <c r="B76" s="4"/>
      <c r="C76" s="4"/>
      <c r="D76" s="4"/>
      <c r="E76" s="4"/>
      <c r="F76" s="4"/>
      <c r="G76" s="4"/>
      <c r="H76" s="4"/>
      <c r="I76" s="4"/>
      <c r="J76" s="4"/>
      <c r="K76" s="4"/>
      <c r="L76" s="4"/>
      <c r="M76" s="4"/>
      <c r="N76" s="4"/>
      <c r="O76" s="4"/>
      <c r="P76" s="4"/>
      <c r="Q76" s="4"/>
      <c r="R76" s="4"/>
      <c r="S76" s="4"/>
      <c r="T76" s="4"/>
      <c r="U76" s="4"/>
    </row>
  </sheetData>
  <sheetProtection/>
  <mergeCells count="1">
    <mergeCell ref="D59:E60"/>
  </mergeCells>
  <conditionalFormatting sqref="I9 I13 I17 I21 I25 I29 I33 I37 I42 I46 I50 I55 K11 K19 K27 K35 K40 K48 M15 M31 M44 O23 O52:O53">
    <cfRule type="expression" priority="1" dxfId="0" stopIfTrue="1">
      <formula>H9="as"</formula>
    </cfRule>
    <cfRule type="expression" priority="2" dxfId="0" stopIfTrue="1">
      <formula>H9="bs"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X62"/>
  <sheetViews>
    <sheetView showZeros="0" zoomScale="80" zoomScaleNormal="80" zoomScalePageLayoutView="0" workbookViewId="0" topLeftCell="C1">
      <selection activeCell="K3" sqref="K3"/>
    </sheetView>
  </sheetViews>
  <sheetFormatPr defaultColWidth="9.140625" defaultRowHeight="12.75"/>
  <cols>
    <col min="1" max="1" width="2.7109375" style="0" customWidth="1"/>
    <col min="2" max="2" width="13.7109375" style="0" customWidth="1"/>
    <col min="3" max="3" width="12.28125" style="0" customWidth="1"/>
    <col min="4" max="4" width="16.7109375" style="0" customWidth="1"/>
    <col min="5" max="5" width="13.7109375" style="0" customWidth="1"/>
    <col min="6" max="6" width="12.28125" style="0" customWidth="1"/>
    <col min="7" max="7" width="16.7109375" style="0" customWidth="1"/>
    <col min="8" max="8" width="4.28125" style="0" customWidth="1"/>
    <col min="9" max="9" width="5.28125" style="0" customWidth="1"/>
    <col min="10" max="14" width="8.7109375" style="0" customWidth="1"/>
    <col min="15" max="16" width="10.7109375" style="0" customWidth="1"/>
    <col min="17" max="17" width="16.57421875" style="0" customWidth="1"/>
    <col min="19" max="19" width="9.421875" style="0" hidden="1" customWidth="1"/>
    <col min="20" max="20" width="12.00390625" style="0" hidden="1" customWidth="1"/>
    <col min="21" max="21" width="14.8515625" style="0" customWidth="1"/>
    <col min="22" max="22" width="14.57421875" style="0" customWidth="1"/>
    <col min="23" max="23" width="11.28125" style="0" customWidth="1"/>
    <col min="24" max="24" width="11.140625" style="0" customWidth="1"/>
  </cols>
  <sheetData>
    <row r="1" spans="1:23" s="151" customFormat="1" ht="19.5" customHeight="1">
      <c r="A1" s="19" t="str">
        <f>Tytuł!C10</f>
        <v>WTK-5</v>
      </c>
      <c r="B1" s="152"/>
      <c r="C1" s="152"/>
      <c r="D1" s="20" t="s">
        <v>17</v>
      </c>
      <c r="E1" s="13">
        <f>Tytuł!$C$14</f>
        <v>0</v>
      </c>
      <c r="F1" s="13"/>
      <c r="G1" s="152"/>
      <c r="H1" s="152"/>
      <c r="I1" s="152"/>
      <c r="J1" s="152"/>
      <c r="K1" s="152"/>
      <c r="L1" s="152"/>
      <c r="M1" s="152"/>
      <c r="N1" s="152"/>
      <c r="O1" s="152"/>
      <c r="P1" s="152"/>
      <c r="Q1" s="152"/>
      <c r="R1" s="152"/>
      <c r="S1" s="152"/>
      <c r="T1" s="152"/>
      <c r="U1" s="152"/>
      <c r="V1" s="152"/>
      <c r="W1" s="152"/>
    </row>
    <row r="2" spans="1:23" ht="12.75">
      <c r="A2" s="4"/>
      <c r="B2" s="4"/>
      <c r="C2" s="4"/>
      <c r="D2" s="20" t="s">
        <v>4</v>
      </c>
      <c r="E2" s="13" t="str">
        <f>Tytuł!$G$10</f>
        <v>Skrzaty</v>
      </c>
      <c r="F2" s="13"/>
      <c r="G2" s="4"/>
      <c r="H2" s="4"/>
      <c r="I2" s="4"/>
      <c r="J2" s="4"/>
      <c r="K2" s="4"/>
      <c r="L2" s="4"/>
      <c r="M2" s="4"/>
      <c r="N2" s="4"/>
      <c r="O2" s="4"/>
      <c r="P2" s="4"/>
      <c r="Q2" s="4"/>
      <c r="R2" s="4"/>
      <c r="S2" s="4"/>
      <c r="T2" s="4"/>
      <c r="U2" s="4"/>
      <c r="V2" s="4"/>
      <c r="W2" s="4"/>
    </row>
    <row r="3" spans="1:23" ht="12.75">
      <c r="A3" s="4"/>
      <c r="B3" s="4"/>
      <c r="C3" s="4"/>
      <c r="D3" s="20" t="s">
        <v>5</v>
      </c>
      <c r="E3" s="13" t="str">
        <f>Tytuł!$G$12</f>
        <v>Warszawa</v>
      </c>
      <c r="F3" s="13"/>
      <c r="G3" s="4"/>
      <c r="H3" s="4"/>
      <c r="I3" s="4"/>
      <c r="J3" s="4"/>
      <c r="K3" s="4"/>
      <c r="L3" s="4"/>
      <c r="M3" s="4"/>
      <c r="N3" s="4"/>
      <c r="O3" s="4"/>
      <c r="P3" s="4"/>
      <c r="Q3" s="4"/>
      <c r="R3" s="4"/>
      <c r="S3" s="4"/>
      <c r="T3" s="4"/>
      <c r="U3" s="4"/>
      <c r="V3" s="4"/>
      <c r="W3" s="4"/>
    </row>
    <row r="4" spans="1:23" ht="12.75">
      <c r="A4" s="4"/>
      <c r="B4" s="4"/>
      <c r="C4" s="4"/>
      <c r="D4" s="20" t="s">
        <v>6</v>
      </c>
      <c r="E4" s="13" t="str">
        <f>Tytuł!$G$14</f>
        <v>6-8.08.2014</v>
      </c>
      <c r="F4" s="13"/>
      <c r="G4" s="4"/>
      <c r="H4" s="4"/>
      <c r="I4" s="4"/>
      <c r="J4" s="4"/>
      <c r="K4" s="4"/>
      <c r="L4" s="4"/>
      <c r="M4" s="4"/>
      <c r="N4" s="4"/>
      <c r="O4" s="4"/>
      <c r="P4" s="4"/>
      <c r="Q4" s="4"/>
      <c r="R4" s="4"/>
      <c r="S4" s="4"/>
      <c r="T4" s="4"/>
      <c r="U4" s="4"/>
      <c r="V4" s="4"/>
      <c r="W4" s="4"/>
    </row>
    <row r="5" spans="1:23" ht="12.75">
      <c r="A5" s="4"/>
      <c r="B5" s="4"/>
      <c r="C5" s="4"/>
      <c r="D5" s="4"/>
      <c r="E5" s="4"/>
      <c r="F5" s="4"/>
      <c r="G5" s="4"/>
      <c r="H5" s="4"/>
      <c r="I5" s="4"/>
      <c r="J5" s="4"/>
      <c r="K5" s="4"/>
      <c r="L5" s="4"/>
      <c r="M5" s="4"/>
      <c r="N5" s="4"/>
      <c r="O5" s="4"/>
      <c r="P5" s="4"/>
      <c r="Q5" s="4"/>
      <c r="R5" s="4"/>
      <c r="S5" s="4"/>
      <c r="T5" s="4"/>
      <c r="U5" s="4"/>
      <c r="V5" s="4"/>
      <c r="W5" s="4"/>
    </row>
    <row r="6" spans="1:23" ht="15">
      <c r="A6" s="22" t="s">
        <v>16</v>
      </c>
      <c r="B6" s="3"/>
      <c r="C6" s="3"/>
      <c r="D6" s="3"/>
      <c r="E6" s="3"/>
      <c r="F6" s="3"/>
      <c r="G6" s="3"/>
      <c r="H6" s="3"/>
      <c r="I6" s="3"/>
      <c r="J6" s="4"/>
      <c r="K6" s="4"/>
      <c r="L6" s="4"/>
      <c r="M6" s="4"/>
      <c r="N6" s="4"/>
      <c r="O6" s="4"/>
      <c r="P6" s="4"/>
      <c r="Q6" s="4"/>
      <c r="R6" s="4"/>
      <c r="S6" s="4"/>
      <c r="T6" s="4"/>
      <c r="U6" s="4"/>
      <c r="V6" s="4"/>
      <c r="W6" s="4"/>
    </row>
    <row r="7" spans="1:23" ht="13.5" thickBot="1">
      <c r="A7" s="4"/>
      <c r="B7" s="4"/>
      <c r="C7" s="4"/>
      <c r="D7" s="4"/>
      <c r="E7" s="4"/>
      <c r="F7" s="4"/>
      <c r="G7" s="4"/>
      <c r="H7" s="4"/>
      <c r="I7" s="4"/>
      <c r="J7" s="4"/>
      <c r="K7" s="4"/>
      <c r="L7" s="4"/>
      <c r="M7" s="4"/>
      <c r="N7" s="4"/>
      <c r="O7" s="4"/>
      <c r="P7" s="4"/>
      <c r="Q7" s="4"/>
      <c r="R7" s="4"/>
      <c r="S7" s="4"/>
      <c r="T7" s="4"/>
      <c r="U7" s="7"/>
      <c r="V7" s="7"/>
      <c r="W7" s="7"/>
    </row>
    <row r="8" spans="1:24" ht="13.5" customHeight="1">
      <c r="A8" s="155"/>
      <c r="B8" s="437" t="s">
        <v>40</v>
      </c>
      <c r="C8" s="438"/>
      <c r="D8" s="439"/>
      <c r="E8" s="437" t="s">
        <v>41</v>
      </c>
      <c r="F8" s="440"/>
      <c r="G8" s="440"/>
      <c r="H8" s="206"/>
      <c r="I8" s="253"/>
      <c r="J8" s="168" t="s">
        <v>49</v>
      </c>
      <c r="K8" s="443" t="s">
        <v>43</v>
      </c>
      <c r="L8" s="444"/>
      <c r="M8" s="445" t="s">
        <v>44</v>
      </c>
      <c r="N8" s="446"/>
      <c r="O8" s="169" t="s">
        <v>50</v>
      </c>
      <c r="P8" s="170" t="s">
        <v>51</v>
      </c>
      <c r="Q8" s="443" t="s">
        <v>64</v>
      </c>
      <c r="R8" s="444"/>
      <c r="S8" s="4"/>
      <c r="T8" s="4"/>
      <c r="U8" s="441" t="s">
        <v>65</v>
      </c>
      <c r="V8" s="442"/>
      <c r="W8" s="260" t="s">
        <v>69</v>
      </c>
      <c r="X8" s="261" t="s">
        <v>70</v>
      </c>
    </row>
    <row r="9" spans="1:24" ht="27.75" customHeight="1">
      <c r="A9" s="153" t="s">
        <v>8</v>
      </c>
      <c r="B9" s="154" t="s">
        <v>9</v>
      </c>
      <c r="C9" s="154" t="s">
        <v>10</v>
      </c>
      <c r="D9" s="154" t="s">
        <v>11</v>
      </c>
      <c r="E9" s="154" t="s">
        <v>9</v>
      </c>
      <c r="F9" s="154" t="s">
        <v>10</v>
      </c>
      <c r="G9" s="161" t="s">
        <v>11</v>
      </c>
      <c r="H9" s="207" t="s">
        <v>62</v>
      </c>
      <c r="I9" s="254" t="s">
        <v>21</v>
      </c>
      <c r="J9" s="165" t="s">
        <v>48</v>
      </c>
      <c r="K9" s="162" t="s">
        <v>46</v>
      </c>
      <c r="L9" s="154" t="s">
        <v>45</v>
      </c>
      <c r="M9" s="154" t="s">
        <v>46</v>
      </c>
      <c r="N9" s="154" t="s">
        <v>45</v>
      </c>
      <c r="O9" s="166" t="s">
        <v>42</v>
      </c>
      <c r="P9" s="167" t="s">
        <v>47</v>
      </c>
      <c r="Q9" s="153" t="s">
        <v>12</v>
      </c>
      <c r="R9" s="154" t="s">
        <v>13</v>
      </c>
      <c r="S9" s="4"/>
      <c r="T9" s="4"/>
      <c r="U9" s="153" t="s">
        <v>12</v>
      </c>
      <c r="V9" s="221" t="s">
        <v>13</v>
      </c>
      <c r="W9" s="262" t="s">
        <v>71</v>
      </c>
      <c r="X9" s="263" t="s">
        <v>72</v>
      </c>
    </row>
    <row r="10" spans="1:24" ht="15" customHeight="1">
      <c r="A10" s="61">
        <v>1</v>
      </c>
      <c r="B10" s="27">
        <f>IF($W10="","",VLOOKUP($W10,'Lista TG(S)'!$A$9:$J$72,2))</f>
      </c>
      <c r="C10" s="27">
        <f>IF($W10="","",VLOOKUP($W10,'Lista TG(S)'!$A$9:$J$72,3))</f>
      </c>
      <c r="D10" s="28">
        <f>IF($W10="","",VLOOKUP($W10,'Lista TG(S)'!$A$9:$J$72,4))</f>
      </c>
      <c r="E10" s="32">
        <f>IF($X10="","",VLOOKUP($X10,'Lista TG(S)'!$A$9:$J$72,2))</f>
      </c>
      <c r="F10" s="32">
        <f>IF($X10="","",VLOOKUP($X10,'Lista TG(S)'!$A$9:$J$72,3))</f>
      </c>
      <c r="G10" s="33">
        <f>IF($X10="","",VLOOKUP($X10,'Lista TG(S)'!$A$9:$J$72,4))</f>
      </c>
      <c r="H10" s="157"/>
      <c r="I10" s="204">
        <f aca="true" t="shared" si="0" ref="I10:I19">IF(AND(J10="A"),O10,IF(AND(J10="B"),O10&amp;"+",""))</f>
      </c>
      <c r="J10" s="255" t="str">
        <f aca="true" t="shared" si="1" ref="J10:J19">IF(AND(B10="",C10="",E10="",F10=""),"z",IF(AND(K10&gt;0,M10&gt;0),"a",IF(AND(K10&gt;0),"b",IF(AND(M10&gt;0),"b",IF(AND(L10&gt;0,N10&gt;0),"c",IF(AND(L10&gt;0,M10="",N10=""),"d",IF(AND(N10&gt;0,K10="",L10=""),"d","")))))))</f>
        <v>z</v>
      </c>
      <c r="K10" s="163"/>
      <c r="L10" s="157">
        <f>IF($W10="","",VLOOKUP($W10,'Lista TG(S)'!$A$9:$J$72,8))</f>
      </c>
      <c r="M10" s="157"/>
      <c r="N10" s="157">
        <f>IF($X10="","",VLOOKUP($X10,'Lista TG(S)'!$A$9:$J$72,8))</f>
      </c>
      <c r="O10" s="157">
        <f aca="true" t="shared" si="2" ref="O10:O19">K10+M10</f>
        <v>0</v>
      </c>
      <c r="P10" s="156" t="e">
        <f aca="true" t="shared" si="3" ref="P10:P19">L10+N10</f>
        <v>#VALUE!</v>
      </c>
      <c r="Q10" s="270">
        <f>IF($W10="","",VLOOKUP($W10,'Lista TG(S)'!$A$9:$J$72,5))</f>
      </c>
      <c r="R10" s="222">
        <f>IF($W10="","",VLOOKUP($W10,'Lista TG(S)'!$A$9:$J$72,6))</f>
      </c>
      <c r="S10" s="4" t="str">
        <f aca="true" t="shared" si="4" ref="S10:S19">(UPPER(B10)&amp;", "&amp;C10)</f>
        <v>, </v>
      </c>
      <c r="T10" s="4" t="str">
        <f>(UPPER(E10)&amp;", "&amp;F10)</f>
        <v>, </v>
      </c>
      <c r="U10" s="270">
        <f>IF($X10="","",VLOOKUP($X10,'Lista TG(S)'!$A$9:$J$72,5))</f>
      </c>
      <c r="V10" s="222">
        <f>IF($X10="","",VLOOKUP($X10,'Lista TG(S)'!$A$9:$J$72,6))</f>
      </c>
      <c r="W10" s="264"/>
      <c r="X10" s="265"/>
    </row>
    <row r="11" spans="1:24" ht="15" customHeight="1">
      <c r="A11" s="61">
        <v>2</v>
      </c>
      <c r="B11" s="27">
        <f>IF($W11="","",VLOOKUP($W11,'Lista TG(S)'!$A$9:$J$72,2))</f>
      </c>
      <c r="C11" s="27">
        <f>IF($W11="","",VLOOKUP($W11,'Lista TG(S)'!$A$9:$J$72,3))</f>
      </c>
      <c r="D11" s="28">
        <f>IF($W11="","",VLOOKUP($W11,'Lista TG(S)'!$A$9:$J$72,4))</f>
      </c>
      <c r="E11" s="32">
        <f>IF($X11="","",VLOOKUP($X11,'Lista TG(S)'!$A$9:$J$72,2))</f>
      </c>
      <c r="F11" s="32">
        <f>IF($X11="","",VLOOKUP($X11,'Lista TG(S)'!$A$9:$J$72,3))</f>
      </c>
      <c r="G11" s="33">
        <f>IF($X11="","",VLOOKUP($X11,'Lista TG(S)'!$A$9:$J$72,4))</f>
      </c>
      <c r="H11" s="157"/>
      <c r="I11" s="204">
        <f t="shared" si="0"/>
      </c>
      <c r="J11" s="255" t="str">
        <f t="shared" si="1"/>
        <v>z</v>
      </c>
      <c r="K11" s="163"/>
      <c r="L11" s="157">
        <f>IF($W11="","",VLOOKUP($W11,'Lista TG(S)'!$A$9:$J$72,8))</f>
      </c>
      <c r="M11" s="157"/>
      <c r="N11" s="157">
        <f>IF($X11="","",VLOOKUP($X11,'Lista TG(S)'!$A$9:$J$72,8))</f>
      </c>
      <c r="O11" s="157">
        <f t="shared" si="2"/>
        <v>0</v>
      </c>
      <c r="P11" s="156" t="e">
        <f t="shared" si="3"/>
        <v>#VALUE!</v>
      </c>
      <c r="Q11" s="270">
        <f>IF($W11="","",VLOOKUP($W11,'Lista TG(S)'!$A$9:$J$72,5))</f>
      </c>
      <c r="R11" s="222">
        <f>IF($W11="","",VLOOKUP($W11,'Lista TG(S)'!$A$9:$J$72,6))</f>
      </c>
      <c r="S11" s="4" t="str">
        <f t="shared" si="4"/>
        <v>, </v>
      </c>
      <c r="T11" s="4" t="str">
        <f aca="true" t="shared" si="5" ref="T11:T19">(UPPER(E11)&amp;", "&amp;F11)</f>
        <v>, </v>
      </c>
      <c r="U11" s="270">
        <f>IF($X11="","",VLOOKUP($X11,'Lista TG(S)'!$A$9:$J$72,5))</f>
      </c>
      <c r="V11" s="222">
        <f>IF($X11="","",VLOOKUP($X11,'Lista TG(S)'!$A$9:$J$72,6))</f>
      </c>
      <c r="W11" s="266"/>
      <c r="X11" s="267"/>
    </row>
    <row r="12" spans="1:24" ht="15" customHeight="1">
      <c r="A12" s="61">
        <v>3</v>
      </c>
      <c r="B12" s="27">
        <f>IF($W12="","",VLOOKUP($W12,'Lista TG(S)'!$A$9:$J$72,2))</f>
      </c>
      <c r="C12" s="27">
        <f>IF($W12="","",VLOOKUP($W12,'Lista TG(S)'!$A$9:$J$72,3))</f>
      </c>
      <c r="D12" s="28">
        <f>IF($W12="","",VLOOKUP($W12,'Lista TG(S)'!$A$9:$J$72,4))</f>
      </c>
      <c r="E12" s="32">
        <f>IF($X12="","",VLOOKUP($X12,'Lista TG(S)'!$A$9:$J$72,2))</f>
      </c>
      <c r="F12" s="32">
        <f>IF($X12="","",VLOOKUP($X12,'Lista TG(S)'!$A$9:$J$72,3))</f>
      </c>
      <c r="G12" s="33">
        <f>IF($X12="","",VLOOKUP($X12,'Lista TG(S)'!$A$9:$J$72,4))</f>
      </c>
      <c r="H12" s="157"/>
      <c r="I12" s="204">
        <f t="shared" si="0"/>
      </c>
      <c r="J12" s="255" t="str">
        <f t="shared" si="1"/>
        <v>z</v>
      </c>
      <c r="K12" s="163"/>
      <c r="L12" s="157">
        <f>IF($W12="","",VLOOKUP($W12,'Lista TG(S)'!$A$9:$J$72,8))</f>
      </c>
      <c r="M12" s="157"/>
      <c r="N12" s="157">
        <f>IF($X12="","",VLOOKUP($X12,'Lista TG(S)'!$A$9:$J$72,8))</f>
      </c>
      <c r="O12" s="157">
        <f t="shared" si="2"/>
        <v>0</v>
      </c>
      <c r="P12" s="156" t="e">
        <f t="shared" si="3"/>
        <v>#VALUE!</v>
      </c>
      <c r="Q12" s="270">
        <f>IF($W12="","",VLOOKUP($W12,'Lista TG(S)'!$A$9:$J$72,5))</f>
      </c>
      <c r="R12" s="222">
        <f>IF($W12="","",VLOOKUP($W12,'Lista TG(S)'!$A$9:$J$72,6))</f>
      </c>
      <c r="S12" s="4" t="str">
        <f t="shared" si="4"/>
        <v>, </v>
      </c>
      <c r="T12" s="4" t="str">
        <f t="shared" si="5"/>
        <v>, </v>
      </c>
      <c r="U12" s="270">
        <f>IF($X12="","",VLOOKUP($X12,'Lista TG(S)'!$A$9:$J$72,5))</f>
      </c>
      <c r="V12" s="222">
        <f>IF($X12="","",VLOOKUP($X12,'Lista TG(S)'!$A$9:$J$72,6))</f>
      </c>
      <c r="W12" s="268"/>
      <c r="X12" s="269"/>
    </row>
    <row r="13" spans="1:24" ht="15" customHeight="1">
      <c r="A13" s="61">
        <v>4</v>
      </c>
      <c r="B13" s="27">
        <f>IF($W13="","",VLOOKUP($W13,'Lista TG(S)'!$A$9:$J$72,2))</f>
      </c>
      <c r="C13" s="27">
        <f>IF($W13="","",VLOOKUP($W13,'Lista TG(S)'!$A$9:$J$72,3))</f>
      </c>
      <c r="D13" s="28">
        <f>IF($W13="","",VLOOKUP($W13,'Lista TG(S)'!$A$9:$J$72,4))</f>
      </c>
      <c r="E13" s="32">
        <f>IF($X13="","",VLOOKUP($X13,'Lista TG(S)'!$A$9:$J$72,2))</f>
      </c>
      <c r="F13" s="32">
        <f>IF($X13="","",VLOOKUP($X13,'Lista TG(S)'!$A$9:$J$72,3))</f>
      </c>
      <c r="G13" s="33">
        <f>IF($X13="","",VLOOKUP($X13,'Lista TG(S)'!$A$9:$J$72,4))</f>
      </c>
      <c r="H13" s="208"/>
      <c r="I13" s="204">
        <f t="shared" si="0"/>
      </c>
      <c r="J13" s="255" t="str">
        <f t="shared" si="1"/>
        <v>z</v>
      </c>
      <c r="K13" s="163"/>
      <c r="L13" s="157">
        <f>IF($W13="","",VLOOKUP($W13,'Lista TG(S)'!$A$9:$J$72,8))</f>
      </c>
      <c r="M13" s="157"/>
      <c r="N13" s="157">
        <f>IF($X13="","",VLOOKUP($X13,'Lista TG(S)'!$A$9:$J$72,8))</f>
      </c>
      <c r="O13" s="157">
        <f t="shared" si="2"/>
        <v>0</v>
      </c>
      <c r="P13" s="156" t="e">
        <f t="shared" si="3"/>
        <v>#VALUE!</v>
      </c>
      <c r="Q13" s="270">
        <f>IF($W13="","",VLOOKUP($W13,'Lista TG(S)'!$A$9:$J$72,5))</f>
      </c>
      <c r="R13" s="222">
        <f>IF($W13="","",VLOOKUP($W13,'Lista TG(S)'!$A$9:$J$72,6))</f>
      </c>
      <c r="S13" s="4" t="str">
        <f t="shared" si="4"/>
        <v>, </v>
      </c>
      <c r="T13" s="4" t="str">
        <f t="shared" si="5"/>
        <v>, </v>
      </c>
      <c r="U13" s="270">
        <f>IF($X13="","",VLOOKUP($X13,'Lista TG(S)'!$A$9:$J$72,5))</f>
      </c>
      <c r="V13" s="222">
        <f>IF($X13="","",VLOOKUP($X13,'Lista TG(S)'!$A$9:$J$72,6))</f>
      </c>
      <c r="W13" s="266"/>
      <c r="X13" s="267"/>
    </row>
    <row r="14" spans="1:24" ht="15" customHeight="1">
      <c r="A14" s="61">
        <v>5</v>
      </c>
      <c r="B14" s="27">
        <f>IF($W14="","",VLOOKUP($W14,'Lista TG(S)'!$A$9:$J$72,2))</f>
      </c>
      <c r="C14" s="27">
        <f>IF($W14="","",VLOOKUP($W14,'Lista TG(S)'!$A$9:$J$72,3))</f>
      </c>
      <c r="D14" s="28">
        <f>IF($W14="","",VLOOKUP($W14,'Lista TG(S)'!$A$9:$J$72,4))</f>
      </c>
      <c r="E14" s="32">
        <f>IF($X14="","",VLOOKUP($X14,'Lista TG(S)'!$A$9:$J$72,2))</f>
      </c>
      <c r="F14" s="32">
        <f>IF($X14="","",VLOOKUP($X14,'Lista TG(S)'!$A$9:$J$72,3))</f>
      </c>
      <c r="G14" s="33">
        <f>IF($X14="","",VLOOKUP($X14,'Lista TG(S)'!$A$9:$J$72,4))</f>
      </c>
      <c r="H14" s="208"/>
      <c r="I14" s="204">
        <f t="shared" si="0"/>
      </c>
      <c r="J14" s="255" t="str">
        <f t="shared" si="1"/>
        <v>z</v>
      </c>
      <c r="K14" s="163"/>
      <c r="L14" s="157">
        <f>IF($W14="","",VLOOKUP($W14,'Lista TG(S)'!$A$9:$J$72,8))</f>
      </c>
      <c r="M14" s="157"/>
      <c r="N14" s="157">
        <f>IF($X14="","",VLOOKUP($X14,'Lista TG(S)'!$A$9:$J$72,8))</f>
      </c>
      <c r="O14" s="157">
        <f t="shared" si="2"/>
        <v>0</v>
      </c>
      <c r="P14" s="156" t="e">
        <f t="shared" si="3"/>
        <v>#VALUE!</v>
      </c>
      <c r="Q14" s="270">
        <f>IF($W14="","",VLOOKUP($W14,'Lista TG(S)'!$A$9:$J$72,5))</f>
      </c>
      <c r="R14" s="222">
        <f>IF($W14="","",VLOOKUP($W14,'Lista TG(S)'!$A$9:$J$72,6))</f>
      </c>
      <c r="S14" s="4" t="str">
        <f t="shared" si="4"/>
        <v>, </v>
      </c>
      <c r="T14" s="4" t="str">
        <f t="shared" si="5"/>
        <v>, </v>
      </c>
      <c r="U14" s="270">
        <f>IF($X14="","",VLOOKUP($X14,'Lista TG(S)'!$A$9:$J$72,5))</f>
      </c>
      <c r="V14" s="222">
        <f>IF($X14="","",VLOOKUP($X14,'Lista TG(S)'!$A$9:$J$72,6))</f>
      </c>
      <c r="W14" s="266"/>
      <c r="X14" s="267"/>
    </row>
    <row r="15" spans="1:24" ht="15" customHeight="1">
      <c r="A15" s="61">
        <v>6</v>
      </c>
      <c r="B15" s="27">
        <f>IF($W15="","",VLOOKUP($W15,'Lista TG(S)'!$A$9:$J$72,2))</f>
      </c>
      <c r="C15" s="27">
        <f>IF($W15="","",VLOOKUP($W15,'Lista TG(S)'!$A$9:$J$72,3))</f>
      </c>
      <c r="D15" s="28">
        <f>IF($W15="","",VLOOKUP($W15,'Lista TG(S)'!$A$9:$J$72,4))</f>
      </c>
      <c r="E15" s="32">
        <f>IF($X15="","",VLOOKUP($X15,'Lista TG(S)'!$A$9:$J$72,2))</f>
      </c>
      <c r="F15" s="32">
        <f>IF($X15="","",VLOOKUP($X15,'Lista TG(S)'!$A$9:$J$72,3))</f>
      </c>
      <c r="G15" s="33">
        <f>IF($X15="","",VLOOKUP($X15,'Lista TG(S)'!$A$9:$J$72,4))</f>
      </c>
      <c r="H15" s="208"/>
      <c r="I15" s="204">
        <f t="shared" si="0"/>
      </c>
      <c r="J15" s="255" t="str">
        <f t="shared" si="1"/>
        <v>z</v>
      </c>
      <c r="K15" s="163"/>
      <c r="L15" s="157">
        <f>IF($W15="","",VLOOKUP($W15,'Lista TG(S)'!$A$9:$J$72,8))</f>
      </c>
      <c r="M15" s="157"/>
      <c r="N15" s="157">
        <f>IF($X15="","",VLOOKUP($X15,'Lista TG(S)'!$A$9:$J$72,8))</f>
      </c>
      <c r="O15" s="157">
        <f t="shared" si="2"/>
        <v>0</v>
      </c>
      <c r="P15" s="156" t="e">
        <f t="shared" si="3"/>
        <v>#VALUE!</v>
      </c>
      <c r="Q15" s="270">
        <f>IF($W15="","",VLOOKUP($W15,'Lista TG(S)'!$A$9:$J$72,5))</f>
      </c>
      <c r="R15" s="222">
        <f>IF($W15="","",VLOOKUP($W15,'Lista TG(S)'!$A$9:$J$72,6))</f>
      </c>
      <c r="S15" s="4" t="str">
        <f t="shared" si="4"/>
        <v>, </v>
      </c>
      <c r="T15" s="4" t="str">
        <f t="shared" si="5"/>
        <v>, </v>
      </c>
      <c r="U15" s="270">
        <f>IF($X15="","",VLOOKUP($X15,'Lista TG(S)'!$A$9:$J$72,5))</f>
      </c>
      <c r="V15" s="222">
        <f>IF($X15="","",VLOOKUP($X15,'Lista TG(S)'!$A$9:$J$72,6))</f>
      </c>
      <c r="W15" s="266"/>
      <c r="X15" s="267"/>
    </row>
    <row r="16" spans="1:24" ht="15" customHeight="1">
      <c r="A16" s="61">
        <v>7</v>
      </c>
      <c r="B16" s="27">
        <f>IF($W16="","",VLOOKUP($W16,'Lista TG(S)'!$A$9:$J$72,2))</f>
      </c>
      <c r="C16" s="27">
        <f>IF($W16="","",VLOOKUP($W16,'Lista TG(S)'!$A$9:$J$72,3))</f>
      </c>
      <c r="D16" s="28">
        <f>IF($W16="","",VLOOKUP($W16,'Lista TG(S)'!$A$9:$J$72,4))</f>
      </c>
      <c r="E16" s="32">
        <f>IF($X16="","",VLOOKUP($X16,'Lista TG(S)'!$A$9:$J$72,2))</f>
      </c>
      <c r="F16" s="32">
        <f>IF($X16="","",VLOOKUP($X16,'Lista TG(S)'!$A$9:$J$72,3))</f>
      </c>
      <c r="G16" s="33">
        <f>IF($X16="","",VLOOKUP($X16,'Lista TG(S)'!$A$9:$J$72,4))</f>
      </c>
      <c r="H16" s="208"/>
      <c r="I16" s="204">
        <f t="shared" si="0"/>
      </c>
      <c r="J16" s="255" t="str">
        <f t="shared" si="1"/>
        <v>z</v>
      </c>
      <c r="K16" s="163"/>
      <c r="L16" s="157">
        <f>IF($W16="","",VLOOKUP($W16,'Lista TG(S)'!$A$9:$J$72,8))</f>
      </c>
      <c r="M16" s="157"/>
      <c r="N16" s="157">
        <f>IF($X16="","",VLOOKUP($X16,'Lista TG(S)'!$A$9:$J$72,8))</f>
      </c>
      <c r="O16" s="157">
        <f t="shared" si="2"/>
        <v>0</v>
      </c>
      <c r="P16" s="156" t="e">
        <f t="shared" si="3"/>
        <v>#VALUE!</v>
      </c>
      <c r="Q16" s="270">
        <f>IF($W16="","",VLOOKUP($W16,'Lista TG(S)'!$A$9:$J$72,5))</f>
      </c>
      <c r="R16" s="222">
        <f>IF($W16="","",VLOOKUP($W16,'Lista TG(S)'!$A$9:$J$72,6))</f>
      </c>
      <c r="S16" s="4" t="str">
        <f t="shared" si="4"/>
        <v>, </v>
      </c>
      <c r="T16" s="4" t="str">
        <f t="shared" si="5"/>
        <v>, </v>
      </c>
      <c r="U16" s="270">
        <f>IF($X16="","",VLOOKUP($X16,'Lista TG(S)'!$A$9:$J$72,5))</f>
      </c>
      <c r="V16" s="222">
        <f>IF($X16="","",VLOOKUP($X16,'Lista TG(S)'!$A$9:$J$72,6))</f>
      </c>
      <c r="W16" s="266"/>
      <c r="X16" s="267"/>
    </row>
    <row r="17" spans="1:24" ht="15" customHeight="1">
      <c r="A17" s="61">
        <v>8</v>
      </c>
      <c r="B17" s="27">
        <f>IF($W17="","",VLOOKUP($W17,'Lista TG(S)'!$A$9:$J$72,2))</f>
      </c>
      <c r="C17" s="27">
        <f>IF($W17="","",VLOOKUP($W17,'Lista TG(S)'!$A$9:$J$72,3))</f>
      </c>
      <c r="D17" s="28">
        <f>IF($W17="","",VLOOKUP($W17,'Lista TG(S)'!$A$9:$J$72,4))</f>
      </c>
      <c r="E17" s="32">
        <f>IF($X17="","",VLOOKUP($X17,'Lista TG(S)'!$A$9:$J$72,2))</f>
      </c>
      <c r="F17" s="32">
        <f>IF($X17="","",VLOOKUP($X17,'Lista TG(S)'!$A$9:$J$72,3))</f>
      </c>
      <c r="G17" s="33">
        <f>IF($X17="","",VLOOKUP($X17,'Lista TG(S)'!$A$9:$J$72,4))</f>
      </c>
      <c r="H17" s="208"/>
      <c r="I17" s="204">
        <f t="shared" si="0"/>
      </c>
      <c r="J17" s="255" t="str">
        <f t="shared" si="1"/>
        <v>z</v>
      </c>
      <c r="K17" s="163"/>
      <c r="L17" s="157">
        <f>IF($W17="","",VLOOKUP($W17,'Lista TG(S)'!$A$9:$J$72,8))</f>
      </c>
      <c r="M17" s="157"/>
      <c r="N17" s="157">
        <f>IF($X17="","",VLOOKUP($X17,'Lista TG(S)'!$A$9:$J$72,8))</f>
      </c>
      <c r="O17" s="157">
        <f t="shared" si="2"/>
        <v>0</v>
      </c>
      <c r="P17" s="156" t="e">
        <f t="shared" si="3"/>
        <v>#VALUE!</v>
      </c>
      <c r="Q17" s="270">
        <f>IF($W17="","",VLOOKUP($W17,'Lista TG(S)'!$A$9:$J$72,5))</f>
      </c>
      <c r="R17" s="222">
        <f>IF($W17="","",VLOOKUP($W17,'Lista TG(S)'!$A$9:$J$72,6))</f>
      </c>
      <c r="S17" s="4" t="str">
        <f t="shared" si="4"/>
        <v>, </v>
      </c>
      <c r="T17" s="4" t="str">
        <f t="shared" si="5"/>
        <v>, </v>
      </c>
      <c r="U17" s="270">
        <f>IF($X17="","",VLOOKUP($X17,'Lista TG(S)'!$A$9:$J$72,5))</f>
      </c>
      <c r="V17" s="222">
        <f>IF($X17="","",VLOOKUP($X17,'Lista TG(S)'!$A$9:$J$72,6))</f>
      </c>
      <c r="W17" s="266"/>
      <c r="X17" s="267"/>
    </row>
    <row r="18" spans="1:24" ht="15" customHeight="1">
      <c r="A18" s="61">
        <v>9</v>
      </c>
      <c r="B18" s="27">
        <f>IF($W18="","",VLOOKUP($W18,'Lista TG(S)'!$A$9:$J$72,2))</f>
      </c>
      <c r="C18" s="27">
        <f>IF($W18="","",VLOOKUP($W18,'Lista TG(S)'!$A$9:$J$72,3))</f>
      </c>
      <c r="D18" s="28">
        <f>IF($W18="","",VLOOKUP($W18,'Lista TG(S)'!$A$9:$J$72,4))</f>
      </c>
      <c r="E18" s="32">
        <f>IF($X18="","",VLOOKUP($X18,'Lista TG(S)'!$A$9:$J$72,2))</f>
      </c>
      <c r="F18" s="32">
        <f>IF($X18="","",VLOOKUP($X18,'Lista TG(S)'!$A$9:$J$72,3))</f>
      </c>
      <c r="G18" s="33">
        <f>IF($X18="","",VLOOKUP($X18,'Lista TG(S)'!$A$9:$J$72,4))</f>
      </c>
      <c r="H18" s="208"/>
      <c r="I18" s="204">
        <f t="shared" si="0"/>
      </c>
      <c r="J18" s="255" t="str">
        <f t="shared" si="1"/>
        <v>z</v>
      </c>
      <c r="K18" s="163"/>
      <c r="L18" s="157">
        <f>IF($W18="","",VLOOKUP($W18,'Lista TG(S)'!$A$9:$J$72,8))</f>
      </c>
      <c r="M18" s="157"/>
      <c r="N18" s="157">
        <f>IF($X18="","",VLOOKUP($X18,'Lista TG(S)'!$A$9:$J$72,8))</f>
      </c>
      <c r="O18" s="157">
        <f t="shared" si="2"/>
        <v>0</v>
      </c>
      <c r="P18" s="156" t="e">
        <f t="shared" si="3"/>
        <v>#VALUE!</v>
      </c>
      <c r="Q18" s="270">
        <f>IF($W18="","",VLOOKUP($W18,'Lista TG(S)'!$A$9:$J$72,5))</f>
      </c>
      <c r="R18" s="222">
        <f>IF($W18="","",VLOOKUP($W18,'Lista TG(S)'!$A$9:$J$72,6))</f>
      </c>
      <c r="S18" s="4" t="str">
        <f t="shared" si="4"/>
        <v>, </v>
      </c>
      <c r="T18" s="4" t="str">
        <f t="shared" si="5"/>
        <v>, </v>
      </c>
      <c r="U18" s="270">
        <f>IF($X18="","",VLOOKUP($X18,'Lista TG(S)'!$A$9:$J$72,5))</f>
      </c>
      <c r="V18" s="222">
        <f>IF($X18="","",VLOOKUP($X18,'Lista TG(S)'!$A$9:$J$72,6))</f>
      </c>
      <c r="W18" s="266"/>
      <c r="X18" s="267"/>
    </row>
    <row r="19" spans="1:24" ht="15" customHeight="1">
      <c r="A19" s="61">
        <v>10</v>
      </c>
      <c r="B19" s="27">
        <f>IF($W19="","",VLOOKUP($W19,'Lista TG(S)'!$A$9:$J$72,2))</f>
      </c>
      <c r="C19" s="27">
        <f>IF($W19="","",VLOOKUP($W19,'Lista TG(S)'!$A$9:$J$72,3))</f>
      </c>
      <c r="D19" s="28">
        <f>IF($W19="","",VLOOKUP($W19,'Lista TG(S)'!$A$9:$J$72,4))</f>
      </c>
      <c r="E19" s="32">
        <f>IF($X19="","",VLOOKUP($X19,'Lista TG(S)'!$A$9:$J$72,2))</f>
      </c>
      <c r="F19" s="32">
        <f>IF($X19="","",VLOOKUP($X19,'Lista TG(S)'!$A$9:$J$72,3))</f>
      </c>
      <c r="G19" s="33">
        <f>IF($X19="","",VLOOKUP($X19,'Lista TG(S)'!$A$9:$J$72,4))</f>
      </c>
      <c r="H19" s="157"/>
      <c r="I19" s="204">
        <f t="shared" si="0"/>
      </c>
      <c r="J19" s="255" t="str">
        <f t="shared" si="1"/>
        <v>z</v>
      </c>
      <c r="K19" s="163"/>
      <c r="L19" s="157">
        <f>IF($W19="","",VLOOKUP($W19,'Lista TG(S)'!$A$9:$J$72,8))</f>
      </c>
      <c r="M19" s="157"/>
      <c r="N19" s="157">
        <f>IF($X19="","",VLOOKUP($X19,'Lista TG(S)'!$A$9:$J$72,8))</f>
      </c>
      <c r="O19" s="157">
        <f t="shared" si="2"/>
        <v>0</v>
      </c>
      <c r="P19" s="156" t="e">
        <f t="shared" si="3"/>
        <v>#VALUE!</v>
      </c>
      <c r="Q19" s="270">
        <f>IF($W19="","",VLOOKUP($W19,'Lista TG(S)'!$A$9:$J$72,5))</f>
      </c>
      <c r="R19" s="222">
        <f>IF($W19="","",VLOOKUP($W19,'Lista TG(S)'!$A$9:$J$72,6))</f>
      </c>
      <c r="S19" s="4" t="str">
        <f t="shared" si="4"/>
        <v>, </v>
      </c>
      <c r="T19" s="4" t="str">
        <f t="shared" si="5"/>
        <v>, </v>
      </c>
      <c r="U19" s="270">
        <f>IF($X19="","",VLOOKUP($X19,'Lista TG(S)'!$A$9:$J$72,5))</f>
      </c>
      <c r="V19" s="222">
        <f>IF($X19="","",VLOOKUP($X19,'Lista TG(S)'!$A$9:$J$72,6))</f>
      </c>
      <c r="W19" s="266"/>
      <c r="X19" s="267"/>
    </row>
    <row r="20" spans="1:24" ht="15" customHeight="1">
      <c r="A20" s="61">
        <v>11</v>
      </c>
      <c r="B20" s="27">
        <f>IF($W20="","",VLOOKUP($W20,'Lista TG(S)'!$A$9:$J$72,2))</f>
      </c>
      <c r="C20" s="27">
        <f>IF($W20="","",VLOOKUP($W20,'Lista TG(S)'!$A$9:$J$72,3))</f>
      </c>
      <c r="D20" s="28">
        <f>IF($W20="","",VLOOKUP($W20,'Lista TG(S)'!$A$9:$J$72,4))</f>
      </c>
      <c r="E20" s="32">
        <f>IF($X20="","",VLOOKUP($X20,'Lista TG(S)'!$A$9:$J$72,2))</f>
      </c>
      <c r="F20" s="32">
        <f>IF($X20="","",VLOOKUP($X20,'Lista TG(S)'!$A$9:$J$72,3))</f>
      </c>
      <c r="G20" s="33">
        <f>IF($X20="","",VLOOKUP($X20,'Lista TG(S)'!$A$9:$J$72,4))</f>
      </c>
      <c r="H20" s="208"/>
      <c r="I20" s="204">
        <f aca="true" t="shared" si="6" ref="I20:I41">IF(AND(J20="A"),O20,IF(AND(J20="B"),O20&amp;"+",""))</f>
      </c>
      <c r="J20" s="255" t="str">
        <f aca="true" t="shared" si="7" ref="J20:J41">IF(AND(B20="",C20="",E20="",F20=""),"z",IF(AND(K20&gt;0,M20&gt;0),"a",IF(AND(K20&gt;0),"b",IF(AND(M20&gt;0),"b",IF(AND(L20&gt;0,N20&gt;0),"c",IF(AND(L20&gt;0,M20="",N20=""),"d",IF(AND(N20&gt;0,K20="",L20=""),"d","")))))))</f>
        <v>z</v>
      </c>
      <c r="K20" s="163"/>
      <c r="L20" s="157">
        <f>IF($W20="","",VLOOKUP($W20,'Lista TG(S)'!$A$9:$J$72,8))</f>
      </c>
      <c r="M20" s="157"/>
      <c r="N20" s="157">
        <f>IF($X20="","",VLOOKUP($X20,'Lista TG(S)'!$A$9:$J$72,8))</f>
      </c>
      <c r="O20" s="157">
        <f aca="true" t="shared" si="8" ref="O20:O41">K20+M20</f>
        <v>0</v>
      </c>
      <c r="P20" s="156" t="e">
        <f aca="true" t="shared" si="9" ref="P20:P41">L20+N20</f>
        <v>#VALUE!</v>
      </c>
      <c r="Q20" s="270">
        <f>IF($W20="","",VLOOKUP($W20,'Lista TG(S)'!$A$9:$J$72,5))</f>
      </c>
      <c r="R20" s="222">
        <f>IF($W20="","",VLOOKUP($W20,'Lista TG(S)'!$A$9:$J$72,6))</f>
      </c>
      <c r="S20" s="4" t="str">
        <f aca="true" t="shared" si="10" ref="S20:S41">(UPPER(B20)&amp;", "&amp;C20)</f>
        <v>, </v>
      </c>
      <c r="T20" s="4" t="str">
        <f aca="true" t="shared" si="11" ref="T20:T41">(UPPER(E20)&amp;", "&amp;F20)</f>
        <v>, </v>
      </c>
      <c r="U20" s="270">
        <f>IF($X20="","",VLOOKUP($X20,'Lista TG(S)'!$A$9:$J$72,5))</f>
      </c>
      <c r="V20" s="222">
        <f>IF($X20="","",VLOOKUP($X20,'Lista TG(S)'!$A$9:$J$72,6))</f>
      </c>
      <c r="W20" s="266"/>
      <c r="X20" s="267"/>
    </row>
    <row r="21" spans="1:24" ht="15" customHeight="1">
      <c r="A21" s="61">
        <v>12</v>
      </c>
      <c r="B21" s="27">
        <f>IF($W21="","",VLOOKUP($W21,'Lista TG(S)'!$A$9:$J$72,2))</f>
      </c>
      <c r="C21" s="27">
        <f>IF($W21="","",VLOOKUP($W21,'Lista TG(S)'!$A$9:$J$72,3))</f>
      </c>
      <c r="D21" s="28">
        <f>IF($W21="","",VLOOKUP($W21,'Lista TG(S)'!$A$9:$J$72,4))</f>
      </c>
      <c r="E21" s="32">
        <f>IF($X21="","",VLOOKUP($X21,'Lista TG(S)'!$A$9:$J$72,2))</f>
      </c>
      <c r="F21" s="32">
        <f>IF($X21="","",VLOOKUP($X21,'Lista TG(S)'!$A$9:$J$72,3))</f>
      </c>
      <c r="G21" s="33">
        <f>IF($X21="","",VLOOKUP($X21,'Lista TG(S)'!$A$9:$J$72,4))</f>
      </c>
      <c r="H21" s="208"/>
      <c r="I21" s="204">
        <f t="shared" si="6"/>
      </c>
      <c r="J21" s="255" t="str">
        <f t="shared" si="7"/>
        <v>z</v>
      </c>
      <c r="K21" s="163"/>
      <c r="L21" s="157">
        <f>IF($W21="","",VLOOKUP($W21,'Lista TG(S)'!$A$9:$J$72,8))</f>
      </c>
      <c r="M21" s="157"/>
      <c r="N21" s="157">
        <f>IF($X21="","",VLOOKUP($X21,'Lista TG(S)'!$A$9:$J$72,8))</f>
      </c>
      <c r="O21" s="157">
        <f t="shared" si="8"/>
        <v>0</v>
      </c>
      <c r="P21" s="156" t="e">
        <f t="shared" si="9"/>
        <v>#VALUE!</v>
      </c>
      <c r="Q21" s="270">
        <f>IF($W21="","",VLOOKUP($W21,'Lista TG(S)'!$A$9:$J$72,5))</f>
      </c>
      <c r="R21" s="222">
        <f>IF($W21="","",VLOOKUP($W21,'Lista TG(S)'!$A$9:$J$72,6))</f>
      </c>
      <c r="S21" s="4" t="str">
        <f t="shared" si="10"/>
        <v>, </v>
      </c>
      <c r="T21" s="4" t="str">
        <f t="shared" si="11"/>
        <v>, </v>
      </c>
      <c r="U21" s="270">
        <f>IF($X21="","",VLOOKUP($X21,'Lista TG(S)'!$A$9:$J$72,5))</f>
      </c>
      <c r="V21" s="222">
        <f>IF($X21="","",VLOOKUP($X21,'Lista TG(S)'!$A$9:$J$72,6))</f>
      </c>
      <c r="W21" s="266"/>
      <c r="X21" s="267"/>
    </row>
    <row r="22" spans="1:24" ht="15" customHeight="1">
      <c r="A22" s="61">
        <v>13</v>
      </c>
      <c r="B22" s="27">
        <f>IF($W22="","",VLOOKUP($W22,'Lista TG(S)'!$A$9:$J$72,2))</f>
      </c>
      <c r="C22" s="27">
        <f>IF($W22="","",VLOOKUP($W22,'Lista TG(S)'!$A$9:$J$72,3))</f>
      </c>
      <c r="D22" s="28">
        <f>IF($W22="","",VLOOKUP($W22,'Lista TG(S)'!$A$9:$J$72,4))</f>
      </c>
      <c r="E22" s="32">
        <f>IF($X22="","",VLOOKUP($X22,'Lista TG(S)'!$A$9:$J$72,2))</f>
      </c>
      <c r="F22" s="32">
        <f>IF($X22="","",VLOOKUP($X22,'Lista TG(S)'!$A$9:$J$72,3))</f>
      </c>
      <c r="G22" s="33">
        <f>IF($X22="","",VLOOKUP($X22,'Lista TG(S)'!$A$9:$J$72,4))</f>
      </c>
      <c r="H22" s="49"/>
      <c r="I22" s="204">
        <f t="shared" si="6"/>
      </c>
      <c r="J22" s="255" t="str">
        <f t="shared" si="7"/>
        <v>z</v>
      </c>
      <c r="K22" s="163"/>
      <c r="L22" s="157">
        <f>IF($W22="","",VLOOKUP($W22,'Lista TG(S)'!$A$9:$J$72,8))</f>
      </c>
      <c r="M22" s="157"/>
      <c r="N22" s="157">
        <f>IF($X22="","",VLOOKUP($X22,'Lista TG(S)'!$A$9:$J$72,8))</f>
      </c>
      <c r="O22" s="157">
        <f t="shared" si="8"/>
        <v>0</v>
      </c>
      <c r="P22" s="156" t="e">
        <f t="shared" si="9"/>
        <v>#VALUE!</v>
      </c>
      <c r="Q22" s="270">
        <f>IF($W22="","",VLOOKUP($W22,'Lista TG(S)'!$A$9:$J$72,5))</f>
      </c>
      <c r="R22" s="222">
        <f>IF($W22="","",VLOOKUP($W22,'Lista TG(S)'!$A$9:$J$72,6))</f>
      </c>
      <c r="S22" s="4" t="str">
        <f t="shared" si="10"/>
        <v>, </v>
      </c>
      <c r="T22" s="4" t="str">
        <f t="shared" si="11"/>
        <v>, </v>
      </c>
      <c r="U22" s="270">
        <f>IF($X22="","",VLOOKUP($X22,'Lista TG(S)'!$A$9:$J$72,5))</f>
      </c>
      <c r="V22" s="222">
        <f>IF($X22="","",VLOOKUP($X22,'Lista TG(S)'!$A$9:$J$72,6))</f>
      </c>
      <c r="W22" s="266"/>
      <c r="X22" s="267"/>
    </row>
    <row r="23" spans="1:24" ht="15" customHeight="1">
      <c r="A23" s="61">
        <v>14</v>
      </c>
      <c r="B23" s="27">
        <f>IF($W23="","",VLOOKUP($W23,'Lista TG(S)'!$A$9:$J$72,2))</f>
      </c>
      <c r="C23" s="27">
        <f>IF($W23="","",VLOOKUP($W23,'Lista TG(S)'!$A$9:$J$72,3))</f>
      </c>
      <c r="D23" s="28">
        <f>IF($W23="","",VLOOKUP($W23,'Lista TG(S)'!$A$9:$J$72,4))</f>
      </c>
      <c r="E23" s="32">
        <f>IF($X23="","",VLOOKUP($X23,'Lista TG(S)'!$A$9:$J$72,2))</f>
      </c>
      <c r="F23" s="32">
        <f>IF($X23="","",VLOOKUP($X23,'Lista TG(S)'!$A$9:$J$72,3))</f>
      </c>
      <c r="G23" s="33">
        <f>IF($X23="","",VLOOKUP($X23,'Lista TG(S)'!$A$9:$J$72,4))</f>
      </c>
      <c r="H23" s="49"/>
      <c r="I23" s="204">
        <f t="shared" si="6"/>
      </c>
      <c r="J23" s="255" t="str">
        <f t="shared" si="7"/>
        <v>z</v>
      </c>
      <c r="K23" s="163"/>
      <c r="L23" s="157">
        <f>IF($W23="","",VLOOKUP($W23,'Lista TG(S)'!$A$9:$J$72,8))</f>
      </c>
      <c r="M23" s="157"/>
      <c r="N23" s="157">
        <f>IF($X23="","",VLOOKUP($X23,'Lista TG(S)'!$A$9:$J$72,8))</f>
      </c>
      <c r="O23" s="157">
        <f t="shared" si="8"/>
        <v>0</v>
      </c>
      <c r="P23" s="156" t="e">
        <f t="shared" si="9"/>
        <v>#VALUE!</v>
      </c>
      <c r="Q23" s="270">
        <f>IF($W23="","",VLOOKUP($W23,'Lista TG(S)'!$A$9:$J$72,5))</f>
      </c>
      <c r="R23" s="222">
        <f>IF($W23="","",VLOOKUP($W23,'Lista TG(S)'!$A$9:$J$72,6))</f>
      </c>
      <c r="S23" s="4" t="str">
        <f t="shared" si="10"/>
        <v>, </v>
      </c>
      <c r="T23" s="4" t="str">
        <f t="shared" si="11"/>
        <v>, </v>
      </c>
      <c r="U23" s="270">
        <f>IF($X23="","",VLOOKUP($X23,'Lista TG(S)'!$A$9:$J$72,5))</f>
      </c>
      <c r="V23" s="222">
        <f>IF($X23="","",VLOOKUP($X23,'Lista TG(S)'!$A$9:$J$72,6))</f>
      </c>
      <c r="W23" s="266"/>
      <c r="X23" s="267"/>
    </row>
    <row r="24" spans="1:24" ht="15" customHeight="1">
      <c r="A24" s="61">
        <v>15</v>
      </c>
      <c r="B24" s="27">
        <f>IF($W24="","",VLOOKUP($W24,'Lista TG(S)'!$A$9:$J$72,2))</f>
      </c>
      <c r="C24" s="27">
        <f>IF($W24="","",VLOOKUP($W24,'Lista TG(S)'!$A$9:$J$72,3))</f>
      </c>
      <c r="D24" s="28">
        <f>IF($W24="","",VLOOKUP($W24,'Lista TG(S)'!$A$9:$J$72,4))</f>
      </c>
      <c r="E24" s="32">
        <f>IF($X24="","",VLOOKUP($X24,'Lista TG(S)'!$A$9:$J$72,2))</f>
      </c>
      <c r="F24" s="32">
        <f>IF($X24="","",VLOOKUP($X24,'Lista TG(S)'!$A$9:$J$72,3))</f>
      </c>
      <c r="G24" s="33">
        <f>IF($X24="","",VLOOKUP($X24,'Lista TG(S)'!$A$9:$J$72,4))</f>
      </c>
      <c r="H24" s="49"/>
      <c r="I24" s="204">
        <f t="shared" si="6"/>
      </c>
      <c r="J24" s="255" t="str">
        <f t="shared" si="7"/>
        <v>z</v>
      </c>
      <c r="K24" s="163"/>
      <c r="L24" s="157">
        <f>IF($W24="","",VLOOKUP($W24,'Lista TG(S)'!$A$9:$J$72,8))</f>
      </c>
      <c r="M24" s="157"/>
      <c r="N24" s="157">
        <f>IF($X24="","",VLOOKUP($X24,'Lista TG(S)'!$A$9:$J$72,8))</f>
      </c>
      <c r="O24" s="157">
        <f t="shared" si="8"/>
        <v>0</v>
      </c>
      <c r="P24" s="156" t="e">
        <f t="shared" si="9"/>
        <v>#VALUE!</v>
      </c>
      <c r="Q24" s="270">
        <f>IF($W24="","",VLOOKUP($W24,'Lista TG(S)'!$A$9:$J$72,5))</f>
      </c>
      <c r="R24" s="222">
        <f>IF($W24="","",VLOOKUP($W24,'Lista TG(S)'!$A$9:$J$72,6))</f>
      </c>
      <c r="S24" s="4" t="str">
        <f t="shared" si="10"/>
        <v>, </v>
      </c>
      <c r="T24" s="4" t="str">
        <f t="shared" si="11"/>
        <v>, </v>
      </c>
      <c r="U24" s="270">
        <f>IF($X24="","",VLOOKUP($X24,'Lista TG(S)'!$A$9:$J$72,5))</f>
      </c>
      <c r="V24" s="222">
        <f>IF($X24="","",VLOOKUP($X24,'Lista TG(S)'!$A$9:$J$72,6))</f>
      </c>
      <c r="W24" s="266"/>
      <c r="X24" s="267"/>
    </row>
    <row r="25" spans="1:24" ht="15" customHeight="1">
      <c r="A25" s="61">
        <v>16</v>
      </c>
      <c r="B25" s="27">
        <f>IF($W25="","",VLOOKUP($W25,'Lista TG(S)'!$A$9:$J$72,2))</f>
      </c>
      <c r="C25" s="27">
        <f>IF($W25="","",VLOOKUP($W25,'Lista TG(S)'!$A$9:$J$72,3))</f>
      </c>
      <c r="D25" s="28">
        <f>IF($W25="","",VLOOKUP($W25,'Lista TG(S)'!$A$9:$J$72,4))</f>
      </c>
      <c r="E25" s="32">
        <f>IF($X25="","",VLOOKUP($X25,'Lista TG(S)'!$A$9:$J$72,2))</f>
      </c>
      <c r="F25" s="32">
        <f>IF($X25="","",VLOOKUP($X25,'Lista TG(S)'!$A$9:$J$72,3))</f>
      </c>
      <c r="G25" s="33">
        <f>IF($X25="","",VLOOKUP($X25,'Lista TG(S)'!$A$9:$J$72,4))</f>
      </c>
      <c r="H25" s="49"/>
      <c r="I25" s="204">
        <f t="shared" si="6"/>
      </c>
      <c r="J25" s="255" t="str">
        <f t="shared" si="7"/>
        <v>z</v>
      </c>
      <c r="K25" s="163"/>
      <c r="L25" s="157">
        <f>IF($W25="","",VLOOKUP($W25,'Lista TG(S)'!$A$9:$J$72,8))</f>
      </c>
      <c r="M25" s="157"/>
      <c r="N25" s="157">
        <f>IF($X25="","",VLOOKUP($X25,'Lista TG(S)'!$A$9:$J$72,8))</f>
      </c>
      <c r="O25" s="157">
        <f t="shared" si="8"/>
        <v>0</v>
      </c>
      <c r="P25" s="156" t="e">
        <f t="shared" si="9"/>
        <v>#VALUE!</v>
      </c>
      <c r="Q25" s="270">
        <f>IF($W25="","",VLOOKUP($W25,'Lista TG(S)'!$A$9:$J$72,5))</f>
      </c>
      <c r="R25" s="222">
        <f>IF($W25="","",VLOOKUP($W25,'Lista TG(S)'!$A$9:$J$72,6))</f>
      </c>
      <c r="S25" s="4" t="str">
        <f t="shared" si="10"/>
        <v>, </v>
      </c>
      <c r="T25" s="4" t="str">
        <f t="shared" si="11"/>
        <v>, </v>
      </c>
      <c r="U25" s="270">
        <f>IF($X25="","",VLOOKUP($X25,'Lista TG(S)'!$A$9:$J$72,5))</f>
      </c>
      <c r="V25" s="222">
        <f>IF($X25="","",VLOOKUP($X25,'Lista TG(S)'!$A$9:$J$72,6))</f>
      </c>
      <c r="W25" s="266"/>
      <c r="X25" s="267"/>
    </row>
    <row r="26" spans="1:24" ht="15" customHeight="1">
      <c r="A26" s="61">
        <v>17</v>
      </c>
      <c r="B26" s="27">
        <f>IF($W26="","",VLOOKUP($W26,'Lista TG(S)'!$A$9:$J$72,2))</f>
      </c>
      <c r="C26" s="27">
        <f>IF($W26="","",VLOOKUP($W26,'Lista TG(S)'!$A$9:$J$72,3))</f>
      </c>
      <c r="D26" s="28">
        <f>IF($W26="","",VLOOKUP($W26,'Lista TG(S)'!$A$9:$J$72,4))</f>
      </c>
      <c r="E26" s="32">
        <f>IF($X26="","",VLOOKUP($X26,'Lista TG(S)'!$A$9:$J$72,2))</f>
      </c>
      <c r="F26" s="32">
        <f>IF($X26="","",VLOOKUP($X26,'Lista TG(S)'!$A$9:$J$72,3))</f>
      </c>
      <c r="G26" s="33">
        <f>IF($X26="","",VLOOKUP($X26,'Lista TG(S)'!$A$9:$J$72,4))</f>
      </c>
      <c r="H26" s="49"/>
      <c r="I26" s="204">
        <f t="shared" si="6"/>
      </c>
      <c r="J26" s="255" t="str">
        <f t="shared" si="7"/>
        <v>z</v>
      </c>
      <c r="K26" s="163"/>
      <c r="L26" s="157">
        <f>IF($W26="","",VLOOKUP($W26,'Lista TG(S)'!$A$9:$J$72,8))</f>
      </c>
      <c r="M26" s="157"/>
      <c r="N26" s="157">
        <f>IF($X26="","",VLOOKUP($X26,'Lista TG(S)'!$A$9:$J$72,8))</f>
      </c>
      <c r="O26" s="157">
        <f t="shared" si="8"/>
        <v>0</v>
      </c>
      <c r="P26" s="156" t="e">
        <f t="shared" si="9"/>
        <v>#VALUE!</v>
      </c>
      <c r="Q26" s="270">
        <f>IF($W26="","",VLOOKUP($W26,'Lista TG(S)'!$A$9:$J$72,5))</f>
      </c>
      <c r="R26" s="222">
        <f>IF($W26="","",VLOOKUP($W26,'Lista TG(S)'!$A$9:$J$72,6))</f>
      </c>
      <c r="S26" s="4" t="str">
        <f t="shared" si="10"/>
        <v>, </v>
      </c>
      <c r="T26" s="4" t="str">
        <f t="shared" si="11"/>
        <v>, </v>
      </c>
      <c r="U26" s="270">
        <f>IF($X26="","",VLOOKUP($X26,'Lista TG(S)'!$A$9:$J$72,5))</f>
      </c>
      <c r="V26" s="222">
        <f>IF($X26="","",VLOOKUP($X26,'Lista TG(S)'!$A$9:$J$72,6))</f>
      </c>
      <c r="W26" s="266"/>
      <c r="X26" s="267"/>
    </row>
    <row r="27" spans="1:24" ht="15" customHeight="1">
      <c r="A27" s="61">
        <v>18</v>
      </c>
      <c r="B27" s="27">
        <f>IF($W27="","",VLOOKUP($W27,'Lista TG(S)'!$A$9:$J$72,2))</f>
      </c>
      <c r="C27" s="27">
        <f>IF($W27="","",VLOOKUP($W27,'Lista TG(S)'!$A$9:$J$72,3))</f>
      </c>
      <c r="D27" s="28">
        <f>IF($W27="","",VLOOKUP($W27,'Lista TG(S)'!$A$9:$J$72,4))</f>
      </c>
      <c r="E27" s="32">
        <f>IF($X27="","",VLOOKUP($X27,'Lista TG(S)'!$A$9:$J$72,2))</f>
      </c>
      <c r="F27" s="32">
        <f>IF($X27="","",VLOOKUP($X27,'Lista TG(S)'!$A$9:$J$72,3))</f>
      </c>
      <c r="G27" s="33">
        <f>IF($X27="","",VLOOKUP($X27,'Lista TG(S)'!$A$9:$J$72,4))</f>
      </c>
      <c r="H27" s="49"/>
      <c r="I27" s="204">
        <f t="shared" si="6"/>
      </c>
      <c r="J27" s="255" t="str">
        <f t="shared" si="7"/>
        <v>z</v>
      </c>
      <c r="K27" s="163"/>
      <c r="L27" s="157">
        <f>IF($W27="","",VLOOKUP($W27,'Lista TG(S)'!$A$9:$J$72,8))</f>
      </c>
      <c r="M27" s="157"/>
      <c r="N27" s="157">
        <f>IF($X27="","",VLOOKUP($X27,'Lista TG(S)'!$A$9:$J$72,8))</f>
      </c>
      <c r="O27" s="157">
        <f t="shared" si="8"/>
        <v>0</v>
      </c>
      <c r="P27" s="156" t="e">
        <f t="shared" si="9"/>
        <v>#VALUE!</v>
      </c>
      <c r="Q27" s="270">
        <f>IF($W27="","",VLOOKUP($W27,'Lista TG(S)'!$A$9:$J$72,5))</f>
      </c>
      <c r="R27" s="222">
        <f>IF($W27="","",VLOOKUP($W27,'Lista TG(S)'!$A$9:$J$72,6))</f>
      </c>
      <c r="S27" s="4" t="str">
        <f t="shared" si="10"/>
        <v>, </v>
      </c>
      <c r="T27" s="4" t="str">
        <f t="shared" si="11"/>
        <v>, </v>
      </c>
      <c r="U27" s="270">
        <f>IF($X27="","",VLOOKUP($X27,'Lista TG(S)'!$A$9:$J$72,5))</f>
      </c>
      <c r="V27" s="222">
        <f>IF($X27="","",VLOOKUP($X27,'Lista TG(S)'!$A$9:$J$72,6))</f>
      </c>
      <c r="W27" s="266"/>
      <c r="X27" s="267"/>
    </row>
    <row r="28" spans="1:24" ht="15" customHeight="1">
      <c r="A28" s="61">
        <v>19</v>
      </c>
      <c r="B28" s="27">
        <f>IF($W28="","",VLOOKUP($W28,'Lista TG(S)'!$A$9:$J$72,2))</f>
      </c>
      <c r="C28" s="27">
        <f>IF($W28="","",VLOOKUP($W28,'Lista TG(S)'!$A$9:$J$72,3))</f>
      </c>
      <c r="D28" s="28">
        <f>IF($W28="","",VLOOKUP($W28,'Lista TG(S)'!$A$9:$J$72,4))</f>
      </c>
      <c r="E28" s="32">
        <f>IF($X28="","",VLOOKUP($X28,'Lista TG(S)'!$A$9:$J$72,2))</f>
      </c>
      <c r="F28" s="32">
        <f>IF($X28="","",VLOOKUP($X28,'Lista TG(S)'!$A$9:$J$72,3))</f>
      </c>
      <c r="G28" s="33">
        <f>IF($X28="","",VLOOKUP($X28,'Lista TG(S)'!$A$9:$J$72,4))</f>
      </c>
      <c r="H28" s="49"/>
      <c r="I28" s="204">
        <f t="shared" si="6"/>
      </c>
      <c r="J28" s="255" t="str">
        <f t="shared" si="7"/>
        <v>z</v>
      </c>
      <c r="K28" s="163"/>
      <c r="L28" s="157">
        <f>IF($W28="","",VLOOKUP($W28,'Lista TG(S)'!$A$9:$J$72,8))</f>
      </c>
      <c r="M28" s="157"/>
      <c r="N28" s="157">
        <f>IF($X28="","",VLOOKUP($X28,'Lista TG(S)'!$A$9:$J$72,8))</f>
      </c>
      <c r="O28" s="157">
        <f t="shared" si="8"/>
        <v>0</v>
      </c>
      <c r="P28" s="156" t="e">
        <f t="shared" si="9"/>
        <v>#VALUE!</v>
      </c>
      <c r="Q28" s="270">
        <f>IF($W28="","",VLOOKUP($W28,'Lista TG(S)'!$A$9:$J$72,5))</f>
      </c>
      <c r="R28" s="222">
        <f>IF($W28="","",VLOOKUP($W28,'Lista TG(S)'!$A$9:$J$72,6))</f>
      </c>
      <c r="S28" s="4" t="str">
        <f t="shared" si="10"/>
        <v>, </v>
      </c>
      <c r="T28" s="4" t="str">
        <f t="shared" si="11"/>
        <v>, </v>
      </c>
      <c r="U28" s="270">
        <f>IF($X28="","",VLOOKUP($X28,'Lista TG(S)'!$A$9:$J$72,5))</f>
      </c>
      <c r="V28" s="222">
        <f>IF($X28="","",VLOOKUP($X28,'Lista TG(S)'!$A$9:$J$72,6))</f>
      </c>
      <c r="W28" s="266"/>
      <c r="X28" s="267"/>
    </row>
    <row r="29" spans="1:24" ht="15" customHeight="1">
      <c r="A29" s="61">
        <v>20</v>
      </c>
      <c r="B29" s="27">
        <f>IF($W29="","",VLOOKUP($W29,'Lista TG(S)'!$A$9:$J$72,2))</f>
      </c>
      <c r="C29" s="27">
        <f>IF($W29="","",VLOOKUP($W29,'Lista TG(S)'!$A$9:$J$72,3))</f>
      </c>
      <c r="D29" s="28">
        <f>IF($W29="","",VLOOKUP($W29,'Lista TG(S)'!$A$9:$J$72,4))</f>
      </c>
      <c r="E29" s="32">
        <f>IF($X29="","",VLOOKUP($X29,'Lista TG(S)'!$A$9:$J$72,2))</f>
      </c>
      <c r="F29" s="32">
        <f>IF($X29="","",VLOOKUP($X29,'Lista TG(S)'!$A$9:$J$72,3))</f>
      </c>
      <c r="G29" s="33">
        <f>IF($X29="","",VLOOKUP($X29,'Lista TG(S)'!$A$9:$J$72,4))</f>
      </c>
      <c r="H29" s="49"/>
      <c r="I29" s="204">
        <f t="shared" si="6"/>
      </c>
      <c r="J29" s="255" t="str">
        <f t="shared" si="7"/>
        <v>z</v>
      </c>
      <c r="K29" s="163"/>
      <c r="L29" s="157">
        <f>IF($W29="","",VLOOKUP($W29,'Lista TG(S)'!$A$9:$J$72,8))</f>
      </c>
      <c r="M29" s="157"/>
      <c r="N29" s="157">
        <f>IF($X29="","",VLOOKUP($X29,'Lista TG(S)'!$A$9:$J$72,8))</f>
      </c>
      <c r="O29" s="157">
        <f t="shared" si="8"/>
        <v>0</v>
      </c>
      <c r="P29" s="156" t="e">
        <f t="shared" si="9"/>
        <v>#VALUE!</v>
      </c>
      <c r="Q29" s="270">
        <f>IF($W29="","",VLOOKUP($W29,'Lista TG(S)'!$A$9:$J$72,5))</f>
      </c>
      <c r="R29" s="222">
        <f>IF($W29="","",VLOOKUP($W29,'Lista TG(S)'!$A$9:$J$72,6))</f>
      </c>
      <c r="S29" s="4" t="str">
        <f t="shared" si="10"/>
        <v>, </v>
      </c>
      <c r="T29" s="4" t="str">
        <f t="shared" si="11"/>
        <v>, </v>
      </c>
      <c r="U29" s="270">
        <f>IF($X29="","",VLOOKUP($X29,'Lista TG(S)'!$A$9:$J$72,5))</f>
      </c>
      <c r="V29" s="222">
        <f>IF($X29="","",VLOOKUP($X29,'Lista TG(S)'!$A$9:$J$72,6))</f>
      </c>
      <c r="W29" s="266"/>
      <c r="X29" s="267"/>
    </row>
    <row r="30" spans="1:24" ht="15" customHeight="1">
      <c r="A30" s="61">
        <v>21</v>
      </c>
      <c r="B30" s="27">
        <f>IF($W30="","",VLOOKUP($W30,'Lista TG(S)'!$A$9:$J$72,2))</f>
      </c>
      <c r="C30" s="27">
        <f>IF($W30="","",VLOOKUP($W30,'Lista TG(S)'!$A$9:$J$72,3))</f>
      </c>
      <c r="D30" s="28">
        <f>IF($W30="","",VLOOKUP($W30,'Lista TG(S)'!$A$9:$J$72,4))</f>
      </c>
      <c r="E30" s="32">
        <f>IF($X30="","",VLOOKUP($X30,'Lista TG(S)'!$A$9:$J$72,2))</f>
      </c>
      <c r="F30" s="32">
        <f>IF($X30="","",VLOOKUP($X30,'Lista TG(S)'!$A$9:$J$72,3))</f>
      </c>
      <c r="G30" s="33">
        <f>IF($X30="","",VLOOKUP($X30,'Lista TG(S)'!$A$9:$J$72,4))</f>
      </c>
      <c r="H30" s="49"/>
      <c r="I30" s="204">
        <f t="shared" si="6"/>
      </c>
      <c r="J30" s="255" t="str">
        <f t="shared" si="7"/>
        <v>z</v>
      </c>
      <c r="K30" s="163"/>
      <c r="L30" s="157">
        <f>IF($W30="","",VLOOKUP($W30,'Lista TG(S)'!$A$9:$J$72,8))</f>
      </c>
      <c r="M30" s="157"/>
      <c r="N30" s="157">
        <f>IF($X30="","",VLOOKUP($X30,'Lista TG(S)'!$A$9:$J$72,8))</f>
      </c>
      <c r="O30" s="157">
        <f t="shared" si="8"/>
        <v>0</v>
      </c>
      <c r="P30" s="156" t="e">
        <f t="shared" si="9"/>
        <v>#VALUE!</v>
      </c>
      <c r="Q30" s="270">
        <f>IF($W30="","",VLOOKUP($W30,'Lista TG(S)'!$A$9:$J$72,5))</f>
      </c>
      <c r="R30" s="222">
        <f>IF($W30="","",VLOOKUP($W30,'Lista TG(S)'!$A$9:$J$72,6))</f>
      </c>
      <c r="S30" s="4" t="str">
        <f t="shared" si="10"/>
        <v>, </v>
      </c>
      <c r="T30" s="4" t="str">
        <f t="shared" si="11"/>
        <v>, </v>
      </c>
      <c r="U30" s="270">
        <f>IF($X30="","",VLOOKUP($X30,'Lista TG(S)'!$A$9:$J$72,5))</f>
      </c>
      <c r="V30" s="222">
        <f>IF($X30="","",VLOOKUP($X30,'Lista TG(S)'!$A$9:$J$72,6))</f>
      </c>
      <c r="W30" s="266"/>
      <c r="X30" s="267"/>
    </row>
    <row r="31" spans="1:24" ht="15" customHeight="1">
      <c r="A31" s="61">
        <v>22</v>
      </c>
      <c r="B31" s="27">
        <f>IF($W31="","",VLOOKUP($W31,'Lista TG(S)'!$A$9:$J$72,2))</f>
      </c>
      <c r="C31" s="27">
        <f>IF($W31="","",VLOOKUP($W31,'Lista TG(S)'!$A$9:$J$72,3))</f>
      </c>
      <c r="D31" s="28">
        <f>IF($W31="","",VLOOKUP($W31,'Lista TG(S)'!$A$9:$J$72,4))</f>
      </c>
      <c r="E31" s="32">
        <f>IF($X31="","",VLOOKUP($X31,'Lista TG(S)'!$A$9:$J$72,2))</f>
      </c>
      <c r="F31" s="32">
        <f>IF($X31="","",VLOOKUP($X31,'Lista TG(S)'!$A$9:$J$72,3))</f>
      </c>
      <c r="G31" s="33">
        <f>IF($X31="","",VLOOKUP($X31,'Lista TG(S)'!$A$9:$J$72,4))</f>
      </c>
      <c r="H31" s="49"/>
      <c r="I31" s="204">
        <f t="shared" si="6"/>
      </c>
      <c r="J31" s="255" t="str">
        <f t="shared" si="7"/>
        <v>z</v>
      </c>
      <c r="K31" s="163"/>
      <c r="L31" s="157">
        <f>IF($W31="","",VLOOKUP($W31,'Lista TG(S)'!$A$9:$J$72,8))</f>
      </c>
      <c r="M31" s="157"/>
      <c r="N31" s="157">
        <f>IF($X31="","",VLOOKUP($X31,'Lista TG(S)'!$A$9:$J$72,8))</f>
      </c>
      <c r="O31" s="157">
        <f t="shared" si="8"/>
        <v>0</v>
      </c>
      <c r="P31" s="156" t="e">
        <f t="shared" si="9"/>
        <v>#VALUE!</v>
      </c>
      <c r="Q31" s="270">
        <f>IF($W31="","",VLOOKUP($W31,'Lista TG(S)'!$A$9:$J$72,5))</f>
      </c>
      <c r="R31" s="222">
        <f>IF($W31="","",VLOOKUP($W31,'Lista TG(S)'!$A$9:$J$72,6))</f>
      </c>
      <c r="S31" s="4" t="str">
        <f t="shared" si="10"/>
        <v>, </v>
      </c>
      <c r="T31" s="4" t="str">
        <f t="shared" si="11"/>
        <v>, </v>
      </c>
      <c r="U31" s="270">
        <f>IF($X31="","",VLOOKUP($X31,'Lista TG(S)'!$A$9:$J$72,5))</f>
      </c>
      <c r="V31" s="222">
        <f>IF($X31="","",VLOOKUP($X31,'Lista TG(S)'!$A$9:$J$72,6))</f>
      </c>
      <c r="W31" s="266"/>
      <c r="X31" s="267"/>
    </row>
    <row r="32" spans="1:24" ht="15" customHeight="1">
      <c r="A32" s="61">
        <v>23</v>
      </c>
      <c r="B32" s="27">
        <f>IF($W32="","",VLOOKUP($W32,'Lista TG(S)'!$A$9:$J$72,2))</f>
      </c>
      <c r="C32" s="27">
        <f>IF($W32="","",VLOOKUP($W32,'Lista TG(S)'!$A$9:$J$72,3))</f>
      </c>
      <c r="D32" s="28">
        <f>IF($W32="","",VLOOKUP($W32,'Lista TG(S)'!$A$9:$J$72,4))</f>
      </c>
      <c r="E32" s="32">
        <f>IF($X32="","",VLOOKUP($X32,'Lista TG(S)'!$A$9:$J$72,2))</f>
      </c>
      <c r="F32" s="32">
        <f>IF($X32="","",VLOOKUP($X32,'Lista TG(S)'!$A$9:$J$72,3))</f>
      </c>
      <c r="G32" s="33">
        <f>IF($X32="","",VLOOKUP($X32,'Lista TG(S)'!$A$9:$J$72,4))</f>
      </c>
      <c r="H32" s="49"/>
      <c r="I32" s="204">
        <f t="shared" si="6"/>
      </c>
      <c r="J32" s="255" t="str">
        <f t="shared" si="7"/>
        <v>z</v>
      </c>
      <c r="K32" s="163"/>
      <c r="L32" s="157">
        <f>IF($W32="","",VLOOKUP($W32,'Lista TG(S)'!$A$9:$J$72,8))</f>
      </c>
      <c r="M32" s="157"/>
      <c r="N32" s="157">
        <f>IF($X32="","",VLOOKUP($X32,'Lista TG(S)'!$A$9:$J$72,8))</f>
      </c>
      <c r="O32" s="157">
        <f t="shared" si="8"/>
        <v>0</v>
      </c>
      <c r="P32" s="156" t="e">
        <f t="shared" si="9"/>
        <v>#VALUE!</v>
      </c>
      <c r="Q32" s="270">
        <f>IF($W32="","",VLOOKUP($W32,'Lista TG(S)'!$A$9:$J$72,5))</f>
      </c>
      <c r="R32" s="222">
        <f>IF($W32="","",VLOOKUP($W32,'Lista TG(S)'!$A$9:$J$72,6))</f>
      </c>
      <c r="S32" s="4" t="str">
        <f t="shared" si="10"/>
        <v>, </v>
      </c>
      <c r="T32" s="4" t="str">
        <f t="shared" si="11"/>
        <v>, </v>
      </c>
      <c r="U32" s="270">
        <f>IF($X32="","",VLOOKUP($X32,'Lista TG(S)'!$A$9:$J$72,5))</f>
      </c>
      <c r="V32" s="222">
        <f>IF($X32="","",VLOOKUP($X32,'Lista TG(S)'!$A$9:$J$72,6))</f>
      </c>
      <c r="W32" s="266"/>
      <c r="X32" s="267"/>
    </row>
    <row r="33" spans="1:24" ht="15" customHeight="1">
      <c r="A33" s="61">
        <v>24</v>
      </c>
      <c r="B33" s="27">
        <f>IF($W33="","",VLOOKUP($W33,'Lista TG(S)'!$A$9:$J$72,2))</f>
      </c>
      <c r="C33" s="27">
        <f>IF($W33="","",VLOOKUP($W33,'Lista TG(S)'!$A$9:$J$72,3))</f>
      </c>
      <c r="D33" s="28">
        <f>IF($W33="","",VLOOKUP($W33,'Lista TG(S)'!$A$9:$J$72,4))</f>
      </c>
      <c r="E33" s="32">
        <f>IF($X33="","",VLOOKUP($X33,'Lista TG(S)'!$A$9:$J$72,2))</f>
      </c>
      <c r="F33" s="32">
        <f>IF($X33="","",VLOOKUP($X33,'Lista TG(S)'!$A$9:$J$72,3))</f>
      </c>
      <c r="G33" s="33">
        <f>IF($X33="","",VLOOKUP($X33,'Lista TG(S)'!$A$9:$J$72,4))</f>
      </c>
      <c r="H33" s="49"/>
      <c r="I33" s="204">
        <f t="shared" si="6"/>
      </c>
      <c r="J33" s="255" t="str">
        <f t="shared" si="7"/>
        <v>z</v>
      </c>
      <c r="K33" s="163"/>
      <c r="L33" s="157">
        <f>IF($W33="","",VLOOKUP($W33,'Lista TG(S)'!$A$9:$J$72,8))</f>
      </c>
      <c r="M33" s="157"/>
      <c r="N33" s="157">
        <f>IF($X33="","",VLOOKUP($X33,'Lista TG(S)'!$A$9:$J$72,8))</f>
      </c>
      <c r="O33" s="157">
        <f t="shared" si="8"/>
        <v>0</v>
      </c>
      <c r="P33" s="156" t="e">
        <f t="shared" si="9"/>
        <v>#VALUE!</v>
      </c>
      <c r="Q33" s="270">
        <f>IF($W33="","",VLOOKUP($W33,'Lista TG(S)'!$A$9:$J$72,5))</f>
      </c>
      <c r="R33" s="222">
        <f>IF($W33="","",VLOOKUP($W33,'Lista TG(S)'!$A$9:$J$72,6))</f>
      </c>
      <c r="S33" s="4" t="str">
        <f t="shared" si="10"/>
        <v>, </v>
      </c>
      <c r="T33" s="4" t="str">
        <f t="shared" si="11"/>
        <v>, </v>
      </c>
      <c r="U33" s="270">
        <f>IF($X33="","",VLOOKUP($X33,'Lista TG(S)'!$A$9:$J$72,5))</f>
      </c>
      <c r="V33" s="222">
        <f>IF($X33="","",VLOOKUP($X33,'Lista TG(S)'!$A$9:$J$72,6))</f>
      </c>
      <c r="W33" s="266"/>
      <c r="X33" s="267"/>
    </row>
    <row r="34" spans="1:24" ht="15" customHeight="1">
      <c r="A34" s="61">
        <v>25</v>
      </c>
      <c r="B34" s="27">
        <f>IF($W34="","",VLOOKUP($W34,'Lista TG(S)'!$A$9:$J$72,2))</f>
      </c>
      <c r="C34" s="27">
        <f>IF($W34="","",VLOOKUP($W34,'Lista TG(S)'!$A$9:$J$72,3))</f>
      </c>
      <c r="D34" s="28">
        <f>IF($W34="","",VLOOKUP($W34,'Lista TG(S)'!$A$9:$J$72,4))</f>
      </c>
      <c r="E34" s="32">
        <f>IF($X34="","",VLOOKUP($X34,'Lista TG(S)'!$A$9:$J$72,2))</f>
      </c>
      <c r="F34" s="32">
        <f>IF($X34="","",VLOOKUP($X34,'Lista TG(S)'!$A$9:$J$72,3))</f>
      </c>
      <c r="G34" s="33">
        <f>IF($X34="","",VLOOKUP($X34,'Lista TG(S)'!$A$9:$J$72,4))</f>
      </c>
      <c r="H34" s="49"/>
      <c r="I34" s="204">
        <f t="shared" si="6"/>
      </c>
      <c r="J34" s="255" t="str">
        <f t="shared" si="7"/>
        <v>z</v>
      </c>
      <c r="K34" s="163"/>
      <c r="L34" s="157">
        <f>IF($W34="","",VLOOKUP($W34,'Lista TG(S)'!$A$9:$J$72,8))</f>
      </c>
      <c r="M34" s="157"/>
      <c r="N34" s="157">
        <f>IF($X34="","",VLOOKUP($X34,'Lista TG(S)'!$A$9:$J$72,8))</f>
      </c>
      <c r="O34" s="157">
        <f t="shared" si="8"/>
        <v>0</v>
      </c>
      <c r="P34" s="156" t="e">
        <f t="shared" si="9"/>
        <v>#VALUE!</v>
      </c>
      <c r="Q34" s="270">
        <f>IF($W34="","",VLOOKUP($W34,'Lista TG(S)'!$A$9:$J$72,5))</f>
      </c>
      <c r="R34" s="222">
        <f>IF($W34="","",VLOOKUP($W34,'Lista TG(S)'!$A$9:$J$72,6))</f>
      </c>
      <c r="S34" s="4" t="str">
        <f t="shared" si="10"/>
        <v>, </v>
      </c>
      <c r="T34" s="4" t="str">
        <f t="shared" si="11"/>
        <v>, </v>
      </c>
      <c r="U34" s="270">
        <f>IF($X34="","",VLOOKUP($X34,'Lista TG(S)'!$A$9:$J$72,5))</f>
      </c>
      <c r="V34" s="222">
        <f>IF($X34="","",VLOOKUP($X34,'Lista TG(S)'!$A$9:$J$72,6))</f>
      </c>
      <c r="W34" s="266"/>
      <c r="X34" s="267"/>
    </row>
    <row r="35" spans="1:24" ht="15" customHeight="1">
      <c r="A35" s="61">
        <v>26</v>
      </c>
      <c r="B35" s="27">
        <f>IF($W35="","",VLOOKUP($W35,'Lista TG(S)'!$A$9:$J$72,2))</f>
      </c>
      <c r="C35" s="27">
        <f>IF($W35="","",VLOOKUP($W35,'Lista TG(S)'!$A$9:$J$72,3))</f>
      </c>
      <c r="D35" s="28">
        <f>IF($W35="","",VLOOKUP($W35,'Lista TG(S)'!$A$9:$J$72,4))</f>
      </c>
      <c r="E35" s="32">
        <f>IF($X35="","",VLOOKUP($X35,'Lista TG(S)'!$A$9:$J$72,2))</f>
      </c>
      <c r="F35" s="32">
        <f>IF($X35="","",VLOOKUP($X35,'Lista TG(S)'!$A$9:$J$72,3))</f>
      </c>
      <c r="G35" s="33">
        <f>IF($X35="","",VLOOKUP($X35,'Lista TG(S)'!$A$9:$J$72,4))</f>
      </c>
      <c r="H35" s="49"/>
      <c r="I35" s="204">
        <f t="shared" si="6"/>
      </c>
      <c r="J35" s="255" t="str">
        <f t="shared" si="7"/>
        <v>z</v>
      </c>
      <c r="K35" s="163"/>
      <c r="L35" s="157">
        <f>IF($W35="","",VLOOKUP($W35,'Lista TG(S)'!$A$9:$J$72,8))</f>
      </c>
      <c r="M35" s="157"/>
      <c r="N35" s="157">
        <f>IF($X35="","",VLOOKUP($X35,'Lista TG(S)'!$A$9:$J$72,8))</f>
      </c>
      <c r="O35" s="157">
        <f t="shared" si="8"/>
        <v>0</v>
      </c>
      <c r="P35" s="156" t="e">
        <f t="shared" si="9"/>
        <v>#VALUE!</v>
      </c>
      <c r="Q35" s="270">
        <f>IF($W35="","",VLOOKUP($W35,'Lista TG(S)'!$A$9:$J$72,5))</f>
      </c>
      <c r="R35" s="222">
        <f>IF($W35="","",VLOOKUP($W35,'Lista TG(S)'!$A$9:$J$72,6))</f>
      </c>
      <c r="S35" s="4" t="str">
        <f t="shared" si="10"/>
        <v>, </v>
      </c>
      <c r="T35" s="4" t="str">
        <f t="shared" si="11"/>
        <v>, </v>
      </c>
      <c r="U35" s="270">
        <f>IF($X35="","",VLOOKUP($X35,'Lista TG(S)'!$A$9:$J$72,5))</f>
      </c>
      <c r="V35" s="222">
        <f>IF($X35="","",VLOOKUP($X35,'Lista TG(S)'!$A$9:$J$72,6))</f>
      </c>
      <c r="W35" s="266"/>
      <c r="X35" s="267"/>
    </row>
    <row r="36" spans="1:24" ht="15" customHeight="1">
      <c r="A36" s="61">
        <v>27</v>
      </c>
      <c r="B36" s="27">
        <f>IF($W36="","",VLOOKUP($W36,'Lista TG(S)'!$A$9:$J$72,2))</f>
      </c>
      <c r="C36" s="27">
        <f>IF($W36="","",VLOOKUP($W36,'Lista TG(S)'!$A$9:$J$72,3))</f>
      </c>
      <c r="D36" s="28">
        <f>IF($W36="","",VLOOKUP($W36,'Lista TG(S)'!$A$9:$J$72,4))</f>
      </c>
      <c r="E36" s="32">
        <f>IF($X36="","",VLOOKUP($X36,'Lista TG(S)'!$A$9:$J$72,2))</f>
      </c>
      <c r="F36" s="32">
        <f>IF($X36="","",VLOOKUP($X36,'Lista TG(S)'!$A$9:$J$72,3))</f>
      </c>
      <c r="G36" s="33">
        <f>IF($X36="","",VLOOKUP($X36,'Lista TG(S)'!$A$9:$J$72,4))</f>
      </c>
      <c r="H36" s="49"/>
      <c r="I36" s="204">
        <f t="shared" si="6"/>
      </c>
      <c r="J36" s="255" t="str">
        <f t="shared" si="7"/>
        <v>z</v>
      </c>
      <c r="K36" s="163"/>
      <c r="L36" s="157">
        <f>IF($W36="","",VLOOKUP($W36,'Lista TG(S)'!$A$9:$J$72,8))</f>
      </c>
      <c r="M36" s="157"/>
      <c r="N36" s="157">
        <f>IF($X36="","",VLOOKUP($X36,'Lista TG(S)'!$A$9:$J$72,8))</f>
      </c>
      <c r="O36" s="157">
        <f t="shared" si="8"/>
        <v>0</v>
      </c>
      <c r="P36" s="156" t="e">
        <f t="shared" si="9"/>
        <v>#VALUE!</v>
      </c>
      <c r="Q36" s="270">
        <f>IF($W36="","",VLOOKUP($W36,'Lista TG(S)'!$A$9:$J$72,5))</f>
      </c>
      <c r="R36" s="222">
        <f>IF($W36="","",VLOOKUP($W36,'Lista TG(S)'!$A$9:$J$72,6))</f>
      </c>
      <c r="S36" s="4" t="str">
        <f t="shared" si="10"/>
        <v>, </v>
      </c>
      <c r="T36" s="4" t="str">
        <f t="shared" si="11"/>
        <v>, </v>
      </c>
      <c r="U36" s="270">
        <f>IF($X36="","",VLOOKUP($X36,'Lista TG(S)'!$A$9:$J$72,5))</f>
      </c>
      <c r="V36" s="222">
        <f>IF($X36="","",VLOOKUP($X36,'Lista TG(S)'!$A$9:$J$72,6))</f>
      </c>
      <c r="W36" s="266"/>
      <c r="X36" s="267"/>
    </row>
    <row r="37" spans="1:24" ht="15" customHeight="1">
      <c r="A37" s="61">
        <v>28</v>
      </c>
      <c r="B37" s="27">
        <f>IF($W37="","",VLOOKUP($W37,'Lista TG(S)'!$A$9:$J$72,2))</f>
      </c>
      <c r="C37" s="27">
        <f>IF($W37="","",VLOOKUP($W37,'Lista TG(S)'!$A$9:$J$72,3))</f>
      </c>
      <c r="D37" s="28">
        <f>IF($W37="","",VLOOKUP($W37,'Lista TG(S)'!$A$9:$J$72,4))</f>
      </c>
      <c r="E37" s="32">
        <f>IF($X37="","",VLOOKUP($X37,'Lista TG(S)'!$A$9:$J$72,2))</f>
      </c>
      <c r="F37" s="32">
        <f>IF($X37="","",VLOOKUP($X37,'Lista TG(S)'!$A$9:$J$72,3))</f>
      </c>
      <c r="G37" s="33">
        <f>IF($X37="","",VLOOKUP($X37,'Lista TG(S)'!$A$9:$J$72,4))</f>
      </c>
      <c r="H37" s="49"/>
      <c r="I37" s="204">
        <f t="shared" si="6"/>
      </c>
      <c r="J37" s="255" t="str">
        <f t="shared" si="7"/>
        <v>z</v>
      </c>
      <c r="K37" s="163"/>
      <c r="L37" s="157">
        <f>IF($W37="","",VLOOKUP($W37,'Lista TG(S)'!$A$9:$J$72,8))</f>
      </c>
      <c r="M37" s="157"/>
      <c r="N37" s="157">
        <f>IF($X37="","",VLOOKUP($X37,'Lista TG(S)'!$A$9:$J$72,8))</f>
      </c>
      <c r="O37" s="157">
        <f t="shared" si="8"/>
        <v>0</v>
      </c>
      <c r="P37" s="156" t="e">
        <f t="shared" si="9"/>
        <v>#VALUE!</v>
      </c>
      <c r="Q37" s="270">
        <f>IF($W37="","",VLOOKUP($W37,'Lista TG(S)'!$A$9:$J$72,5))</f>
      </c>
      <c r="R37" s="222">
        <f>IF($W37="","",VLOOKUP($W37,'Lista TG(S)'!$A$9:$J$72,6))</f>
      </c>
      <c r="S37" s="4" t="str">
        <f t="shared" si="10"/>
        <v>, </v>
      </c>
      <c r="T37" s="4" t="str">
        <f t="shared" si="11"/>
        <v>, </v>
      </c>
      <c r="U37" s="270">
        <f>IF($X37="","",VLOOKUP($X37,'Lista TG(S)'!$A$9:$J$72,5))</f>
      </c>
      <c r="V37" s="222">
        <f>IF($X37="","",VLOOKUP($X37,'Lista TG(S)'!$A$9:$J$72,6))</f>
      </c>
      <c r="W37" s="266"/>
      <c r="X37" s="267"/>
    </row>
    <row r="38" spans="1:24" ht="15" customHeight="1">
      <c r="A38" s="61">
        <v>29</v>
      </c>
      <c r="B38" s="27">
        <f>IF($W38="","",VLOOKUP($W38,'Lista TG(S)'!$A$9:$J$72,2))</f>
      </c>
      <c r="C38" s="27">
        <f>IF($W38="","",VLOOKUP($W38,'Lista TG(S)'!$A$9:$J$72,3))</f>
      </c>
      <c r="D38" s="28">
        <f>IF($W38="","",VLOOKUP($W38,'Lista TG(S)'!$A$9:$J$72,4))</f>
      </c>
      <c r="E38" s="32">
        <f>IF($X38="","",VLOOKUP($X38,'Lista TG(S)'!$A$9:$J$72,2))</f>
      </c>
      <c r="F38" s="32">
        <f>IF($X38="","",VLOOKUP($X38,'Lista TG(S)'!$A$9:$J$72,3))</f>
      </c>
      <c r="G38" s="33">
        <f>IF($X38="","",VLOOKUP($X38,'Lista TG(S)'!$A$9:$J$72,4))</f>
      </c>
      <c r="H38" s="49"/>
      <c r="I38" s="204">
        <f t="shared" si="6"/>
      </c>
      <c r="J38" s="255" t="str">
        <f t="shared" si="7"/>
        <v>z</v>
      </c>
      <c r="K38" s="163"/>
      <c r="L38" s="157">
        <f>IF($W38="","",VLOOKUP($W38,'Lista TG(S)'!$A$9:$J$72,8))</f>
      </c>
      <c r="M38" s="157"/>
      <c r="N38" s="157">
        <f>IF($X38="","",VLOOKUP($X38,'Lista TG(S)'!$A$9:$J$72,8))</f>
      </c>
      <c r="O38" s="157">
        <f t="shared" si="8"/>
        <v>0</v>
      </c>
      <c r="P38" s="156" t="e">
        <f t="shared" si="9"/>
        <v>#VALUE!</v>
      </c>
      <c r="Q38" s="270">
        <f>IF($W38="","",VLOOKUP($W38,'Lista TG(S)'!$A$9:$J$72,5))</f>
      </c>
      <c r="R38" s="222">
        <f>IF($W38="","",VLOOKUP($W38,'Lista TG(S)'!$A$9:$J$72,6))</f>
      </c>
      <c r="S38" s="4" t="str">
        <f t="shared" si="10"/>
        <v>, </v>
      </c>
      <c r="T38" s="4" t="str">
        <f t="shared" si="11"/>
        <v>, </v>
      </c>
      <c r="U38" s="270">
        <f>IF($X38="","",VLOOKUP($X38,'Lista TG(S)'!$A$9:$J$72,5))</f>
      </c>
      <c r="V38" s="222">
        <f>IF($X38="","",VLOOKUP($X38,'Lista TG(S)'!$A$9:$J$72,6))</f>
      </c>
      <c r="W38" s="266"/>
      <c r="X38" s="267"/>
    </row>
    <row r="39" spans="1:24" ht="15" customHeight="1">
      <c r="A39" s="61">
        <v>30</v>
      </c>
      <c r="B39" s="27">
        <f>IF($W39="","",VLOOKUP($W39,'Lista TG(S)'!$A$9:$J$72,2))</f>
      </c>
      <c r="C39" s="27">
        <f>IF($W39="","",VLOOKUP($W39,'Lista TG(S)'!$A$9:$J$72,3))</f>
      </c>
      <c r="D39" s="28">
        <f>IF($W39="","",VLOOKUP($W39,'Lista TG(S)'!$A$9:$J$72,4))</f>
      </c>
      <c r="E39" s="32">
        <f>IF($X39="","",VLOOKUP($X39,'Lista TG(S)'!$A$9:$J$72,2))</f>
      </c>
      <c r="F39" s="32">
        <f>IF($X39="","",VLOOKUP($X39,'Lista TG(S)'!$A$9:$J$72,3))</f>
      </c>
      <c r="G39" s="33">
        <f>IF($X39="","",VLOOKUP($X39,'Lista TG(S)'!$A$9:$J$72,4))</f>
      </c>
      <c r="H39" s="49"/>
      <c r="I39" s="204">
        <f t="shared" si="6"/>
      </c>
      <c r="J39" s="255" t="str">
        <f t="shared" si="7"/>
        <v>z</v>
      </c>
      <c r="K39" s="163"/>
      <c r="L39" s="157">
        <f>IF($W39="","",VLOOKUP($W39,'Lista TG(S)'!$A$9:$J$72,8))</f>
      </c>
      <c r="M39" s="157"/>
      <c r="N39" s="157">
        <f>IF($X39="","",VLOOKUP($X39,'Lista TG(S)'!$A$9:$J$72,8))</f>
      </c>
      <c r="O39" s="157">
        <f t="shared" si="8"/>
        <v>0</v>
      </c>
      <c r="P39" s="156" t="e">
        <f t="shared" si="9"/>
        <v>#VALUE!</v>
      </c>
      <c r="Q39" s="270">
        <f>IF($W39="","",VLOOKUP($W39,'Lista TG(S)'!$A$9:$J$72,5))</f>
      </c>
      <c r="R39" s="222">
        <f>IF($W39="","",VLOOKUP($W39,'Lista TG(S)'!$A$9:$J$72,6))</f>
      </c>
      <c r="S39" s="4" t="str">
        <f t="shared" si="10"/>
        <v>, </v>
      </c>
      <c r="T39" s="4" t="str">
        <f t="shared" si="11"/>
        <v>, </v>
      </c>
      <c r="U39" s="270">
        <f>IF($X39="","",VLOOKUP($X39,'Lista TG(S)'!$A$9:$J$72,5))</f>
      </c>
      <c r="V39" s="222">
        <f>IF($X39="","",VLOOKUP($X39,'Lista TG(S)'!$A$9:$J$72,6))</f>
      </c>
      <c r="W39" s="266"/>
      <c r="X39" s="267"/>
    </row>
    <row r="40" spans="1:24" ht="15" customHeight="1">
      <c r="A40" s="61">
        <v>31</v>
      </c>
      <c r="B40" s="27">
        <f>IF($W40="","",VLOOKUP($W40,'Lista TG(S)'!$A$9:$J$72,2))</f>
      </c>
      <c r="C40" s="27">
        <f>IF($W40="","",VLOOKUP($W40,'Lista TG(S)'!$A$9:$J$72,3))</f>
      </c>
      <c r="D40" s="28">
        <f>IF($W40="","",VLOOKUP($W40,'Lista TG(S)'!$A$9:$J$72,4))</f>
      </c>
      <c r="E40" s="32">
        <f>IF($X40="","",VLOOKUP($X40,'Lista TG(S)'!$A$9:$J$72,2))</f>
      </c>
      <c r="F40" s="32">
        <f>IF($X40="","",VLOOKUP($X40,'Lista TG(S)'!$A$9:$J$72,3))</f>
      </c>
      <c r="G40" s="33">
        <f>IF($X40="","",VLOOKUP($X40,'Lista TG(S)'!$A$9:$J$72,4))</f>
      </c>
      <c r="H40" s="49"/>
      <c r="I40" s="204">
        <f t="shared" si="6"/>
      </c>
      <c r="J40" s="255" t="str">
        <f t="shared" si="7"/>
        <v>z</v>
      </c>
      <c r="K40" s="163"/>
      <c r="L40" s="157">
        <f>IF($W40="","",VLOOKUP($W40,'Lista TG(S)'!$A$9:$J$72,8))</f>
      </c>
      <c r="M40" s="157"/>
      <c r="N40" s="157">
        <f>IF($X40="","",VLOOKUP($X40,'Lista TG(S)'!$A$9:$J$72,8))</f>
      </c>
      <c r="O40" s="157">
        <f t="shared" si="8"/>
        <v>0</v>
      </c>
      <c r="P40" s="156" t="e">
        <f t="shared" si="9"/>
        <v>#VALUE!</v>
      </c>
      <c r="Q40" s="270">
        <f>IF($W40="","",VLOOKUP($W40,'Lista TG(S)'!$A$9:$J$72,5))</f>
      </c>
      <c r="R40" s="222">
        <f>IF($W40="","",VLOOKUP($W40,'Lista TG(S)'!$A$9:$J$72,6))</f>
      </c>
      <c r="S40" s="4" t="str">
        <f t="shared" si="10"/>
        <v>, </v>
      </c>
      <c r="T40" s="4" t="str">
        <f t="shared" si="11"/>
        <v>, </v>
      </c>
      <c r="U40" s="270">
        <f>IF($X40="","",VLOOKUP($X40,'Lista TG(S)'!$A$9:$J$72,5))</f>
      </c>
      <c r="V40" s="222">
        <f>IF($X40="","",VLOOKUP($X40,'Lista TG(S)'!$A$9:$J$72,6))</f>
      </c>
      <c r="W40" s="266"/>
      <c r="X40" s="267"/>
    </row>
    <row r="41" spans="1:24" ht="15" customHeight="1" thickBot="1">
      <c r="A41" s="158">
        <v>32</v>
      </c>
      <c r="B41" s="27">
        <f>IF($W41="","",VLOOKUP($W41,'Lista TG(S)'!$A$9:$J$72,2))</f>
      </c>
      <c r="C41" s="27">
        <f>IF($W41="","",VLOOKUP($W41,'Lista TG(S)'!$A$9:$J$72,3))</f>
      </c>
      <c r="D41" s="28">
        <f>IF($W41="","",VLOOKUP($W41,'Lista TG(S)'!$A$9:$J$72,4))</f>
      </c>
      <c r="E41" s="32">
        <f>IF($X41="","",VLOOKUP($X41,'Lista TG(S)'!$A$9:$J$72,2))</f>
      </c>
      <c r="F41" s="32">
        <f>IF($X41="","",VLOOKUP($X41,'Lista TG(S)'!$A$9:$J$72,3))</f>
      </c>
      <c r="G41" s="33">
        <f>IF($X41="","",VLOOKUP($X41,'Lista TG(S)'!$A$9:$J$72,4))</f>
      </c>
      <c r="H41" s="209"/>
      <c r="I41" s="205">
        <f t="shared" si="6"/>
      </c>
      <c r="J41" s="256" t="str">
        <f t="shared" si="7"/>
        <v>z</v>
      </c>
      <c r="K41" s="164"/>
      <c r="L41" s="157">
        <f>IF($W41="","",VLOOKUP($W41,'Lista TG(S)'!$A$9:$J$72,8))</f>
      </c>
      <c r="M41" s="160"/>
      <c r="N41" s="157">
        <f>IF($X41="","",VLOOKUP($X41,'Lista TG(S)'!$A$9:$J$72,8))</f>
      </c>
      <c r="O41" s="160">
        <f t="shared" si="8"/>
        <v>0</v>
      </c>
      <c r="P41" s="159" t="e">
        <f t="shared" si="9"/>
        <v>#VALUE!</v>
      </c>
      <c r="Q41" s="270">
        <f>IF($W41="","",VLOOKUP($W41,'Lista TG(S)'!$A$9:$J$72,5))</f>
      </c>
      <c r="R41" s="222">
        <f>IF($W41="","",VLOOKUP($W41,'Lista TG(S)'!$A$9:$J$72,6))</f>
      </c>
      <c r="S41" s="4" t="str">
        <f t="shared" si="10"/>
        <v>, </v>
      </c>
      <c r="T41" s="4" t="str">
        <f t="shared" si="11"/>
        <v>, </v>
      </c>
      <c r="U41" s="270">
        <f>IF($X41="","",VLOOKUP($X41,'Lista TG(S)'!$A$9:$J$72,5))</f>
      </c>
      <c r="V41" s="222">
        <f>IF($X41="","",VLOOKUP($X41,'Lista TG(S)'!$A$9:$J$72,6))</f>
      </c>
      <c r="W41" s="266"/>
      <c r="X41" s="267"/>
    </row>
    <row r="42" spans="1:23" ht="12.75">
      <c r="A42" s="4"/>
      <c r="B42" s="4"/>
      <c r="C42" s="4"/>
      <c r="D42" s="4"/>
      <c r="E42" s="4"/>
      <c r="F42" s="4"/>
      <c r="G42" s="4"/>
      <c r="H42" s="4"/>
      <c r="I42" s="4"/>
      <c r="J42" s="4"/>
      <c r="K42" s="4"/>
      <c r="L42" s="4"/>
      <c r="M42" s="4"/>
      <c r="N42" s="4"/>
      <c r="O42" s="4"/>
      <c r="P42" s="4"/>
      <c r="Q42" s="4"/>
      <c r="R42" s="4"/>
      <c r="S42" s="4"/>
      <c r="T42" s="4"/>
      <c r="U42" s="7"/>
      <c r="V42" s="7"/>
      <c r="W42" s="7"/>
    </row>
    <row r="43" spans="1:23" ht="12.75">
      <c r="A43" s="4"/>
      <c r="B43" s="4"/>
      <c r="C43" s="4"/>
      <c r="D43" s="4"/>
      <c r="E43" s="4"/>
      <c r="F43" s="4"/>
      <c r="G43" s="4"/>
      <c r="H43" s="4"/>
      <c r="I43" s="4"/>
      <c r="J43" s="4"/>
      <c r="K43" s="4"/>
      <c r="L43" s="4"/>
      <c r="M43" s="4"/>
      <c r="N43" s="4"/>
      <c r="O43" s="4"/>
      <c r="P43" s="4"/>
      <c r="Q43" s="4"/>
      <c r="R43" s="4"/>
      <c r="S43" s="4"/>
      <c r="U43" s="7"/>
      <c r="V43" s="7"/>
      <c r="W43" s="7"/>
    </row>
    <row r="44" spans="1:23" ht="12.75">
      <c r="A44" s="4"/>
      <c r="B44" s="4"/>
      <c r="C44" s="4"/>
      <c r="D44" s="4"/>
      <c r="E44" s="4"/>
      <c r="F44" s="4"/>
      <c r="G44" s="4"/>
      <c r="H44" s="4"/>
      <c r="I44" s="4"/>
      <c r="J44" s="4"/>
      <c r="K44" s="4"/>
      <c r="L44" s="4"/>
      <c r="M44" s="4"/>
      <c r="N44" s="4"/>
      <c r="O44" s="4"/>
      <c r="P44" s="4"/>
      <c r="Q44" s="4"/>
      <c r="R44" s="4"/>
      <c r="S44" s="4"/>
      <c r="U44" s="7"/>
      <c r="V44" s="7"/>
      <c r="W44" s="7"/>
    </row>
    <row r="45" spans="1:23" ht="12.75">
      <c r="A45" s="4"/>
      <c r="B45" s="4"/>
      <c r="C45" s="4"/>
      <c r="D45" s="4"/>
      <c r="E45" s="4"/>
      <c r="F45" s="4"/>
      <c r="G45" s="4"/>
      <c r="H45" s="4"/>
      <c r="I45" s="4"/>
      <c r="J45" s="4"/>
      <c r="K45" s="4"/>
      <c r="L45" s="4"/>
      <c r="M45" s="4"/>
      <c r="N45" s="4"/>
      <c r="O45" s="4"/>
      <c r="P45" s="4"/>
      <c r="Q45" s="4"/>
      <c r="R45" s="4"/>
      <c r="S45" s="4"/>
      <c r="U45" s="7"/>
      <c r="V45" s="7"/>
      <c r="W45" s="7"/>
    </row>
    <row r="46" spans="1:23" ht="12.75">
      <c r="A46" s="4"/>
      <c r="B46" s="4"/>
      <c r="C46" s="4"/>
      <c r="D46" s="4"/>
      <c r="E46" s="4"/>
      <c r="F46" s="4"/>
      <c r="G46" s="4"/>
      <c r="H46" s="4"/>
      <c r="I46" s="4"/>
      <c r="J46" s="4"/>
      <c r="K46" s="4"/>
      <c r="L46" s="4"/>
      <c r="M46" s="4"/>
      <c r="N46" s="4"/>
      <c r="O46" s="4"/>
      <c r="P46" s="4"/>
      <c r="Q46" s="4"/>
      <c r="R46" s="4"/>
      <c r="S46" s="4"/>
      <c r="U46" s="7"/>
      <c r="V46" s="7"/>
      <c r="W46" s="7"/>
    </row>
    <row r="47" spans="1:23" ht="12.75">
      <c r="A47" s="4"/>
      <c r="B47" s="4"/>
      <c r="C47" s="4"/>
      <c r="D47" s="4"/>
      <c r="E47" s="4"/>
      <c r="F47" s="4"/>
      <c r="G47" s="4"/>
      <c r="H47" s="4"/>
      <c r="I47" s="4"/>
      <c r="J47" s="4"/>
      <c r="K47" s="4"/>
      <c r="L47" s="4"/>
      <c r="M47" s="4"/>
      <c r="N47" s="4"/>
      <c r="O47" s="4"/>
      <c r="P47" s="4"/>
      <c r="Q47" s="4"/>
      <c r="R47" s="4"/>
      <c r="S47" s="4"/>
      <c r="U47" s="7"/>
      <c r="V47" s="7"/>
      <c r="W47" s="7"/>
    </row>
    <row r="48" spans="1:23" ht="12.75">
      <c r="A48" s="4"/>
      <c r="B48" s="4"/>
      <c r="C48" s="4"/>
      <c r="D48" s="4"/>
      <c r="E48" s="4"/>
      <c r="F48" s="4"/>
      <c r="G48" s="4"/>
      <c r="H48" s="4"/>
      <c r="I48" s="4"/>
      <c r="J48" s="4"/>
      <c r="K48" s="4"/>
      <c r="L48" s="4"/>
      <c r="M48" s="4"/>
      <c r="N48" s="4"/>
      <c r="O48" s="4"/>
      <c r="P48" s="4"/>
      <c r="Q48" s="4"/>
      <c r="R48" s="4"/>
      <c r="S48" s="4"/>
      <c r="U48" s="7"/>
      <c r="V48" s="7"/>
      <c r="W48" s="7"/>
    </row>
    <row r="49" spans="1:23" ht="12.75">
      <c r="A49" s="4"/>
      <c r="B49" s="4"/>
      <c r="C49" s="4"/>
      <c r="D49" s="4"/>
      <c r="E49" s="4"/>
      <c r="F49" s="4"/>
      <c r="G49" s="4"/>
      <c r="H49" s="4"/>
      <c r="I49" s="4"/>
      <c r="J49" s="4"/>
      <c r="K49" s="4"/>
      <c r="L49" s="4"/>
      <c r="M49" s="4"/>
      <c r="N49" s="4"/>
      <c r="O49" s="4"/>
      <c r="P49" s="4"/>
      <c r="Q49" s="4"/>
      <c r="R49" s="4"/>
      <c r="S49" s="4"/>
      <c r="U49" s="7"/>
      <c r="V49" s="7"/>
      <c r="W49" s="7"/>
    </row>
    <row r="50" spans="1:23" ht="12.75">
      <c r="A50" s="4"/>
      <c r="B50" s="4"/>
      <c r="C50" s="4"/>
      <c r="D50" s="4"/>
      <c r="E50" s="4"/>
      <c r="F50" s="4"/>
      <c r="G50" s="4"/>
      <c r="H50" s="4"/>
      <c r="I50" s="4"/>
      <c r="J50" s="4"/>
      <c r="K50" s="4"/>
      <c r="L50" s="4"/>
      <c r="M50" s="4"/>
      <c r="N50" s="4"/>
      <c r="O50" s="4"/>
      <c r="P50" s="4"/>
      <c r="Q50" s="4"/>
      <c r="R50" s="4"/>
      <c r="S50" s="4"/>
      <c r="U50" s="7"/>
      <c r="V50" s="7"/>
      <c r="W50" s="7"/>
    </row>
    <row r="51" spans="1:23" ht="12.75">
      <c r="A51" s="4"/>
      <c r="B51" s="4"/>
      <c r="C51" s="4"/>
      <c r="D51" s="4"/>
      <c r="E51" s="4"/>
      <c r="F51" s="4"/>
      <c r="G51" s="4"/>
      <c r="H51" s="4"/>
      <c r="I51" s="4"/>
      <c r="J51" s="4"/>
      <c r="K51" s="4"/>
      <c r="L51" s="4"/>
      <c r="M51" s="4"/>
      <c r="N51" s="4"/>
      <c r="O51" s="4"/>
      <c r="P51" s="4"/>
      <c r="Q51" s="4"/>
      <c r="R51" s="4"/>
      <c r="S51" s="4"/>
      <c r="U51" s="7"/>
      <c r="V51" s="7"/>
      <c r="W51" s="7"/>
    </row>
    <row r="52" spans="1:23" ht="12.75">
      <c r="A52" s="4"/>
      <c r="B52" s="4"/>
      <c r="C52" s="4"/>
      <c r="D52" s="4"/>
      <c r="E52" s="4"/>
      <c r="F52" s="4"/>
      <c r="G52" s="4"/>
      <c r="H52" s="4"/>
      <c r="I52" s="4"/>
      <c r="J52" s="4"/>
      <c r="K52" s="4"/>
      <c r="L52" s="4"/>
      <c r="M52" s="4"/>
      <c r="N52" s="4"/>
      <c r="O52" s="4"/>
      <c r="P52" s="4"/>
      <c r="Q52" s="4"/>
      <c r="R52" s="4"/>
      <c r="S52" s="4"/>
      <c r="U52" s="7"/>
      <c r="V52" s="7"/>
      <c r="W52" s="7"/>
    </row>
    <row r="53" spans="1:23" ht="12.75">
      <c r="A53" s="4"/>
      <c r="B53" s="4"/>
      <c r="C53" s="4"/>
      <c r="D53" s="4"/>
      <c r="E53" s="4"/>
      <c r="F53" s="4"/>
      <c r="G53" s="4"/>
      <c r="H53" s="4"/>
      <c r="I53" s="4"/>
      <c r="J53" s="4"/>
      <c r="K53" s="4"/>
      <c r="L53" s="4"/>
      <c r="M53" s="4"/>
      <c r="N53" s="4"/>
      <c r="O53" s="4"/>
      <c r="P53" s="4"/>
      <c r="Q53" s="4"/>
      <c r="R53" s="4"/>
      <c r="S53" s="4"/>
      <c r="U53" s="7"/>
      <c r="V53" s="7"/>
      <c r="W53" s="7"/>
    </row>
    <row r="54" spans="1:23" ht="12.75">
      <c r="A54" s="4"/>
      <c r="B54" s="4"/>
      <c r="C54" s="4"/>
      <c r="D54" s="4"/>
      <c r="E54" s="4"/>
      <c r="F54" s="4"/>
      <c r="G54" s="4"/>
      <c r="H54" s="4"/>
      <c r="I54" s="4"/>
      <c r="J54" s="4"/>
      <c r="K54" s="4"/>
      <c r="L54" s="4"/>
      <c r="M54" s="4"/>
      <c r="N54" s="4"/>
      <c r="O54" s="4"/>
      <c r="P54" s="4"/>
      <c r="Q54" s="4"/>
      <c r="R54" s="4"/>
      <c r="S54" s="4"/>
      <c r="U54" s="7"/>
      <c r="V54" s="7"/>
      <c r="W54" s="7"/>
    </row>
    <row r="55" spans="1:23" ht="12.75">
      <c r="A55" s="4"/>
      <c r="B55" s="4"/>
      <c r="C55" s="4"/>
      <c r="D55" s="4"/>
      <c r="E55" s="4"/>
      <c r="F55" s="4"/>
      <c r="G55" s="4"/>
      <c r="H55" s="4"/>
      <c r="I55" s="4"/>
      <c r="J55" s="4"/>
      <c r="K55" s="4"/>
      <c r="L55" s="4"/>
      <c r="M55" s="4"/>
      <c r="N55" s="4"/>
      <c r="O55" s="4"/>
      <c r="P55" s="4"/>
      <c r="Q55" s="4"/>
      <c r="R55" s="4"/>
      <c r="S55" s="4"/>
      <c r="U55" s="7"/>
      <c r="V55" s="7"/>
      <c r="W55" s="7"/>
    </row>
    <row r="56" spans="1:23" ht="12.75">
      <c r="A56" s="4"/>
      <c r="B56" s="4"/>
      <c r="C56" s="4"/>
      <c r="D56" s="4"/>
      <c r="E56" s="4"/>
      <c r="F56" s="4"/>
      <c r="G56" s="4"/>
      <c r="H56" s="4"/>
      <c r="I56" s="4"/>
      <c r="J56" s="4"/>
      <c r="K56" s="4"/>
      <c r="L56" s="4"/>
      <c r="M56" s="4"/>
      <c r="N56" s="4"/>
      <c r="O56" s="4"/>
      <c r="P56" s="4"/>
      <c r="Q56" s="4"/>
      <c r="R56" s="4"/>
      <c r="S56" s="4"/>
      <c r="U56" s="7"/>
      <c r="V56" s="7"/>
      <c r="W56" s="7"/>
    </row>
    <row r="57" spans="1:23" ht="12.75">
      <c r="A57" s="4"/>
      <c r="B57" s="4"/>
      <c r="C57" s="4"/>
      <c r="D57" s="4"/>
      <c r="E57" s="4"/>
      <c r="F57" s="4"/>
      <c r="G57" s="4"/>
      <c r="H57" s="4"/>
      <c r="I57" s="4"/>
      <c r="J57" s="4"/>
      <c r="K57" s="4"/>
      <c r="L57" s="4"/>
      <c r="M57" s="4"/>
      <c r="N57" s="4"/>
      <c r="O57" s="4"/>
      <c r="P57" s="4"/>
      <c r="Q57" s="4"/>
      <c r="R57" s="4"/>
      <c r="S57" s="4"/>
      <c r="U57" s="7"/>
      <c r="V57" s="7"/>
      <c r="W57" s="7"/>
    </row>
    <row r="58" spans="1:23" ht="12.75">
      <c r="A58" s="4"/>
      <c r="B58" s="4"/>
      <c r="C58" s="4"/>
      <c r="D58" s="4"/>
      <c r="E58" s="4"/>
      <c r="F58" s="4"/>
      <c r="G58" s="4"/>
      <c r="H58" s="4"/>
      <c r="I58" s="4"/>
      <c r="J58" s="4"/>
      <c r="K58" s="4"/>
      <c r="L58" s="4"/>
      <c r="M58" s="4"/>
      <c r="N58" s="4"/>
      <c r="O58" s="4"/>
      <c r="P58" s="4"/>
      <c r="Q58" s="4"/>
      <c r="R58" s="4"/>
      <c r="S58" s="4"/>
      <c r="U58" s="7"/>
      <c r="V58" s="7"/>
      <c r="W58" s="7"/>
    </row>
    <row r="59" spans="1:23" ht="12.75">
      <c r="A59" s="4"/>
      <c r="B59" s="4"/>
      <c r="C59" s="4"/>
      <c r="D59" s="4"/>
      <c r="E59" s="4"/>
      <c r="F59" s="4"/>
      <c r="G59" s="4"/>
      <c r="H59" s="4"/>
      <c r="I59" s="4"/>
      <c r="J59" s="4"/>
      <c r="K59" s="4"/>
      <c r="L59" s="4"/>
      <c r="M59" s="4"/>
      <c r="N59" s="4"/>
      <c r="O59" s="4"/>
      <c r="P59" s="4"/>
      <c r="Q59" s="4"/>
      <c r="R59" s="4"/>
      <c r="S59" s="4"/>
      <c r="U59" s="7"/>
      <c r="V59" s="7"/>
      <c r="W59" s="7"/>
    </row>
    <row r="60" spans="1:23" ht="12.75">
      <c r="A60" s="4"/>
      <c r="B60" s="4"/>
      <c r="C60" s="4"/>
      <c r="D60" s="4"/>
      <c r="E60" s="4"/>
      <c r="F60" s="4"/>
      <c r="G60" s="4"/>
      <c r="H60" s="4"/>
      <c r="I60" s="4"/>
      <c r="J60" s="4"/>
      <c r="K60" s="4"/>
      <c r="L60" s="4"/>
      <c r="M60" s="4"/>
      <c r="N60" s="4"/>
      <c r="O60" s="4"/>
      <c r="P60" s="4"/>
      <c r="Q60" s="4"/>
      <c r="R60" s="4"/>
      <c r="S60" s="4"/>
      <c r="U60" s="7"/>
      <c r="V60" s="7"/>
      <c r="W60" s="7"/>
    </row>
    <row r="61" spans="1:23" ht="12.75">
      <c r="A61" s="4"/>
      <c r="B61" s="4"/>
      <c r="C61" s="4"/>
      <c r="D61" s="4"/>
      <c r="E61" s="4"/>
      <c r="F61" s="4"/>
      <c r="G61" s="4"/>
      <c r="H61" s="4"/>
      <c r="I61" s="4"/>
      <c r="J61" s="4"/>
      <c r="K61" s="4"/>
      <c r="L61" s="4"/>
      <c r="M61" s="4"/>
      <c r="N61" s="4"/>
      <c r="O61" s="4"/>
      <c r="P61" s="4"/>
      <c r="Q61" s="4"/>
      <c r="R61" s="4"/>
      <c r="S61" s="4"/>
      <c r="T61" s="4"/>
      <c r="U61" s="7"/>
      <c r="V61" s="7"/>
      <c r="W61" s="7"/>
    </row>
    <row r="62" spans="1:23" ht="12.75">
      <c r="A62" s="4"/>
      <c r="B62" s="4"/>
      <c r="C62" s="4"/>
      <c r="D62" s="4"/>
      <c r="E62" s="4"/>
      <c r="F62" s="4"/>
      <c r="G62" s="4"/>
      <c r="H62" s="4"/>
      <c r="I62" s="4"/>
      <c r="J62" s="4"/>
      <c r="K62" s="4"/>
      <c r="L62" s="4"/>
      <c r="M62" s="4"/>
      <c r="N62" s="4"/>
      <c r="O62" s="4"/>
      <c r="P62" s="4"/>
      <c r="Q62" s="4"/>
      <c r="R62" s="4"/>
      <c r="S62" s="4"/>
      <c r="T62" s="4"/>
      <c r="U62" s="7"/>
      <c r="V62" s="7"/>
      <c r="W62" s="7"/>
    </row>
  </sheetData>
  <sheetProtection/>
  <mergeCells count="6">
    <mergeCell ref="B8:D8"/>
    <mergeCell ref="E8:G8"/>
    <mergeCell ref="U8:V8"/>
    <mergeCell ref="Q8:R8"/>
    <mergeCell ref="K8:L8"/>
    <mergeCell ref="M8:N8"/>
  </mergeCells>
  <printOptions/>
  <pageMargins left="0.37401574803149606" right="0.37401574803149606" top="0.3937007874015748" bottom="0.3937007874015748" header="0" footer="0"/>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T90"/>
  <sheetViews>
    <sheetView showZeros="0" zoomScalePageLayoutView="0" workbookViewId="0" topLeftCell="A1">
      <selection activeCell="M3" sqref="M3"/>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1" customFormat="1" ht="19.5" customHeight="1">
      <c r="A1" s="19" t="str">
        <f>Tytuł!$C$10</f>
        <v>WTK-5</v>
      </c>
      <c r="B1" s="19"/>
      <c r="C1" s="19"/>
      <c r="D1" s="19"/>
      <c r="E1" s="19"/>
      <c r="F1" s="19"/>
      <c r="G1" s="19"/>
      <c r="H1" s="20" t="s">
        <v>17</v>
      </c>
      <c r="I1" s="13">
        <f>Tytuł!$C$14</f>
        <v>0</v>
      </c>
      <c r="J1" s="20"/>
      <c r="K1" s="13"/>
      <c r="L1" s="19"/>
      <c r="M1" s="19"/>
      <c r="N1" s="19"/>
      <c r="O1" s="19"/>
      <c r="P1" s="19"/>
      <c r="Q1" s="19"/>
      <c r="R1" s="19"/>
      <c r="S1" s="19"/>
      <c r="T1" s="19"/>
    </row>
    <row r="2" spans="1:20" ht="12.75">
      <c r="A2" s="4"/>
      <c r="B2" s="4"/>
      <c r="C2" s="4"/>
      <c r="D2" s="4"/>
      <c r="E2" s="4"/>
      <c r="F2" s="4"/>
      <c r="G2" s="4"/>
      <c r="H2" s="20" t="s">
        <v>4</v>
      </c>
      <c r="I2" s="13" t="str">
        <f>Tytuł!$G$10</f>
        <v>Skrzaty</v>
      </c>
      <c r="J2" s="20"/>
      <c r="K2" s="13"/>
      <c r="L2" s="4"/>
      <c r="M2" s="4"/>
      <c r="N2" s="4"/>
      <c r="O2" s="4"/>
      <c r="P2" s="4"/>
      <c r="Q2" s="4"/>
      <c r="R2" s="4"/>
      <c r="S2" s="4"/>
      <c r="T2" s="4"/>
    </row>
    <row r="3" spans="1:20" ht="12.75">
      <c r="A3" s="4"/>
      <c r="B3" s="4"/>
      <c r="C3" s="14" t="s">
        <v>18</v>
      </c>
      <c r="D3" s="4"/>
      <c r="E3" s="4"/>
      <c r="F3" s="4"/>
      <c r="G3" s="4"/>
      <c r="H3" s="20" t="s">
        <v>5</v>
      </c>
      <c r="I3" s="13" t="str">
        <f>Tytuł!$G$12</f>
        <v>Warszawa</v>
      </c>
      <c r="J3" s="20"/>
      <c r="K3" s="13"/>
      <c r="L3" s="4"/>
      <c r="M3" s="4"/>
      <c r="N3" s="4"/>
      <c r="O3" s="4"/>
      <c r="P3" s="4"/>
      <c r="Q3" s="4"/>
      <c r="R3" s="4"/>
      <c r="S3" s="4"/>
      <c r="T3" s="4"/>
    </row>
    <row r="4" spans="1:20" ht="12.75">
      <c r="A4" s="4"/>
      <c r="B4" s="4"/>
      <c r="C4" s="97" t="s">
        <v>52</v>
      </c>
      <c r="D4" s="4"/>
      <c r="E4" s="4"/>
      <c r="F4" s="4"/>
      <c r="G4" s="4"/>
      <c r="H4" s="20" t="s">
        <v>6</v>
      </c>
      <c r="I4" s="13" t="str">
        <f>Tytuł!$G$14</f>
        <v>6-8.08.2014</v>
      </c>
      <c r="J4" s="20"/>
      <c r="K4" s="13"/>
      <c r="L4" s="4"/>
      <c r="M4" s="4"/>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65"/>
      <c r="B6" s="66" t="s">
        <v>20</v>
      </c>
      <c r="C6" s="66" t="s">
        <v>21</v>
      </c>
      <c r="D6" s="66" t="s">
        <v>8</v>
      </c>
      <c r="E6" s="65" t="s">
        <v>22</v>
      </c>
      <c r="F6" s="65"/>
      <c r="G6" s="66" t="s">
        <v>11</v>
      </c>
      <c r="H6" s="65"/>
      <c r="I6" s="66" t="s">
        <v>23</v>
      </c>
      <c r="J6" s="66"/>
      <c r="K6" s="66" t="s">
        <v>25</v>
      </c>
      <c r="L6" s="66"/>
      <c r="M6" s="66" t="s">
        <v>26</v>
      </c>
      <c r="N6" s="66"/>
      <c r="O6" s="65"/>
      <c r="Q6" s="4"/>
      <c r="R6" s="4"/>
      <c r="S6" s="4"/>
      <c r="T6" s="4"/>
    </row>
    <row r="7" spans="1:20" ht="6" customHeight="1">
      <c r="A7" s="67"/>
      <c r="B7" s="4"/>
      <c r="C7" s="4"/>
      <c r="D7" s="4"/>
      <c r="E7" s="4"/>
      <c r="F7" s="4"/>
      <c r="G7" s="4"/>
      <c r="H7" s="4"/>
      <c r="I7" s="4"/>
      <c r="J7" s="4"/>
      <c r="K7" s="4"/>
      <c r="L7" s="4"/>
      <c r="M7" s="4"/>
      <c r="N7" s="4"/>
      <c r="O7" s="4"/>
      <c r="P7" s="4"/>
      <c r="Q7" s="98"/>
      <c r="R7" s="4"/>
      <c r="S7" s="4"/>
      <c r="T7" s="4"/>
    </row>
    <row r="8" spans="1:20" ht="9" customHeight="1">
      <c r="A8" s="109"/>
      <c r="B8" s="110"/>
      <c r="C8" s="110"/>
      <c r="D8" s="110"/>
      <c r="E8" s="111">
        <f>IF($D9="","",VLOOKUP($D9,'ListaTG(D)'!$A$10:$T$41,19))</f>
      </c>
      <c r="F8" s="112"/>
      <c r="G8" s="111">
        <f>IF($D9="","",VLOOKUP($D9,'ListaTG(D)'!$A$10:$T$41,4))</f>
      </c>
      <c r="H8" s="7"/>
      <c r="I8" s="7"/>
      <c r="J8" s="7"/>
      <c r="K8" s="7"/>
      <c r="L8" s="7"/>
      <c r="M8" s="7"/>
      <c r="N8" s="7"/>
      <c r="O8" s="7"/>
      <c r="P8" s="4"/>
      <c r="Q8" s="71">
        <f>IF($D8="","",VLOOKUP($D8,'Lista TG(S)'!$A$9:$J$72,2))</f>
      </c>
      <c r="R8" s="115">
        <f>IF($D9="","",VLOOKUP($D9,'ListaTG(D)'!$A$10:$T$41,2))</f>
      </c>
      <c r="S8" s="4"/>
      <c r="T8" s="4"/>
    </row>
    <row r="9" spans="1:20" ht="9" customHeight="1">
      <c r="A9" s="109">
        <v>1</v>
      </c>
      <c r="B9" s="110">
        <f>IF($D9="","",VLOOKUP($D9,'ListaTG(D)'!$A$10:$T$41,8))</f>
      </c>
      <c r="C9" s="110">
        <f>IF($D9="","",VLOOKUP($D9,'ListaTG(D)'!$A$10:$T$41,9))</f>
      </c>
      <c r="D9" s="90"/>
      <c r="E9" s="111">
        <f>IF($D9="","",VLOOKUP($D9,'ListaTG(D)'!$A$10:$T$41,20))</f>
      </c>
      <c r="F9" s="111"/>
      <c r="G9" s="111">
        <f>IF($D9="","",VLOOKUP($D9,'ListaTG(D)'!$A$10:$T$41,7))</f>
      </c>
      <c r="H9" s="198"/>
      <c r="I9" s="108"/>
      <c r="J9" s="115"/>
      <c r="K9" s="115"/>
      <c r="L9" s="115"/>
      <c r="M9" s="115"/>
      <c r="N9" s="115"/>
      <c r="O9" s="115"/>
      <c r="P9" s="71"/>
      <c r="Q9" s="71"/>
      <c r="R9" s="115">
        <f>IF($D9="","",VLOOKUP($D9,'ListaTG(D)'!$A$10:$T$41,5))</f>
      </c>
      <c r="S9" s="4"/>
      <c r="T9" s="4"/>
    </row>
    <row r="10" spans="1:20" ht="9" customHeight="1">
      <c r="A10" s="76"/>
      <c r="B10" s="91"/>
      <c r="C10" s="91"/>
      <c r="D10" s="171"/>
      <c r="E10" s="72"/>
      <c r="F10" s="72"/>
      <c r="G10" s="72"/>
      <c r="H10" s="199"/>
      <c r="I10" s="211">
        <f>UPPER(IF(OR(H11="a",H11="as"),R8,IF(OR(H11="b",H11="bs"),R12,"")))</f>
      </c>
      <c r="J10" s="198"/>
      <c r="K10" s="115"/>
      <c r="L10" s="115"/>
      <c r="M10" s="115"/>
      <c r="N10" s="115"/>
      <c r="O10" s="115"/>
      <c r="P10" s="71"/>
      <c r="Q10" s="71">
        <f>IF($D10="","",VLOOKUP($D10,'Lista TG(S)'!$A$9:$J$72,2))</f>
      </c>
      <c r="R10" s="4"/>
      <c r="S10" s="4"/>
      <c r="T10" s="4"/>
    </row>
    <row r="11" spans="1:20" ht="9" customHeight="1">
      <c r="A11" s="109"/>
      <c r="B11" s="117"/>
      <c r="C11" s="117"/>
      <c r="D11" s="117"/>
      <c r="E11" s="115"/>
      <c r="F11" s="115"/>
      <c r="G11" s="115"/>
      <c r="H11" s="213"/>
      <c r="I11" s="212">
        <f>UPPER(IF(OR(H11="a",H11="as"),R9,IF(OR(H11="b",H11="bs"),R13,"")))</f>
      </c>
      <c r="J11" s="198"/>
      <c r="K11" s="108"/>
      <c r="L11" s="115"/>
      <c r="M11" s="115"/>
      <c r="N11" s="115"/>
      <c r="O11" s="115"/>
      <c r="P11" s="71"/>
      <c r="Q11" s="80"/>
      <c r="R11" s="4"/>
      <c r="S11" s="4"/>
      <c r="T11" s="4"/>
    </row>
    <row r="12" spans="1:20" ht="9" customHeight="1">
      <c r="A12" s="109"/>
      <c r="B12" s="117"/>
      <c r="C12" s="117"/>
      <c r="D12" s="120"/>
      <c r="E12" s="115">
        <f>IF($D13="","",VLOOKUP($D13,'ListaTG(D)'!$A$10:$T$41,19))</f>
      </c>
      <c r="F12" s="112"/>
      <c r="G12" s="115">
        <f>IF($D13="","",VLOOKUP($D13,'ListaTG(D)'!$A$10:$T$41,4))</f>
      </c>
      <c r="H12" s="200"/>
      <c r="I12" s="72"/>
      <c r="J12" s="238">
        <f>IF(OR(H11="a",H11="as"),D9,IF(OR(H11="b",H11="bs"),D13,""))</f>
      </c>
      <c r="K12" s="239">
        <f>IF(OR(H11="a",H11="as"),D13,IF(OR(H11="b",H11="bs"),D9,""))</f>
      </c>
      <c r="L12" s="198"/>
      <c r="M12" s="115"/>
      <c r="N12" s="115"/>
      <c r="O12" s="115"/>
      <c r="P12" s="71"/>
      <c r="Q12" s="71">
        <f>IF($D12="","",VLOOKUP($D12,'Lista TG(S)'!$A$9:$J$72,2))</f>
      </c>
      <c r="R12" s="115">
        <f>IF($D13="","",VLOOKUP($D13,'ListaTG(D)'!$A$10:$T$41,2))</f>
      </c>
      <c r="S12" s="4"/>
      <c r="T12" s="4"/>
    </row>
    <row r="13" spans="1:20" ht="9" customHeight="1">
      <c r="A13" s="78">
        <v>2</v>
      </c>
      <c r="B13" s="117">
        <f>IF($D13="","",VLOOKUP($D13,'ListaTG(D)'!$A$10:$T$41,8))</f>
      </c>
      <c r="C13" s="117">
        <f>IF($D13="","",VLOOKUP($D13,'ListaTG(D)'!$A$10:$T$41,9))</f>
      </c>
      <c r="D13" s="271"/>
      <c r="E13" s="115">
        <f>IF($D13="","",VLOOKUP($D13,'ListaTG(D)'!$A$10:$T$41,20))</f>
      </c>
      <c r="F13" s="115"/>
      <c r="G13" s="115">
        <f>IF($D13="","",VLOOKUP($D13,'ListaTG(D)'!$A$10:$T$41,7))</f>
      </c>
      <c r="H13" s="201"/>
      <c r="I13" s="108"/>
      <c r="J13" s="200"/>
      <c r="K13" s="115"/>
      <c r="L13" s="198"/>
      <c r="M13" s="115"/>
      <c r="N13" s="115"/>
      <c r="O13" s="115"/>
      <c r="P13" s="71"/>
      <c r="Q13" s="80"/>
      <c r="R13" s="115">
        <f>IF($D13="","",VLOOKUP($D13,'ListaTG(D)'!$A$10:$T$41,5))</f>
      </c>
      <c r="S13" s="4"/>
      <c r="T13" s="4"/>
    </row>
    <row r="14" spans="1:20" ht="9" customHeight="1">
      <c r="A14" s="109"/>
      <c r="B14" s="91"/>
      <c r="C14" s="91"/>
      <c r="D14" s="272"/>
      <c r="E14" s="72"/>
      <c r="F14" s="72"/>
      <c r="G14" s="72"/>
      <c r="H14" s="198"/>
      <c r="I14" s="115"/>
      <c r="J14" s="200"/>
      <c r="K14" s="211">
        <f>UPPER(IF(OR(J15="a",J15="as"),I10,IF(OR(J15="b",J15="bs"),I18,"")))</f>
      </c>
      <c r="L14" s="198"/>
      <c r="M14" s="115"/>
      <c r="N14" s="115"/>
      <c r="O14" s="115"/>
      <c r="P14" s="71"/>
      <c r="Q14" s="71">
        <f>IF($D14="","",VLOOKUP($D14,'Lista TG(S)'!$A$9:$J$72,2))</f>
      </c>
      <c r="R14" s="4"/>
      <c r="S14" s="4"/>
      <c r="T14" s="4"/>
    </row>
    <row r="15" spans="1:20" ht="9" customHeight="1">
      <c r="A15" s="109"/>
      <c r="B15" s="117"/>
      <c r="C15" s="117"/>
      <c r="D15" s="272"/>
      <c r="E15" s="115"/>
      <c r="F15" s="115"/>
      <c r="G15" s="115"/>
      <c r="H15" s="198"/>
      <c r="I15" s="115"/>
      <c r="J15" s="213"/>
      <c r="K15" s="212">
        <f>UPPER(IF(OR(J15="a",J15="as"),I11,IF(OR(J15="b",J15="bs"),I19,"")))</f>
      </c>
      <c r="L15" s="198"/>
      <c r="M15" s="108"/>
      <c r="N15" s="115"/>
      <c r="O15" s="115"/>
      <c r="P15" s="71"/>
      <c r="Q15" s="80"/>
      <c r="R15" s="4"/>
      <c r="S15" s="4"/>
      <c r="T15" s="4"/>
    </row>
    <row r="16" spans="1:20" ht="9" customHeight="1">
      <c r="A16" s="109"/>
      <c r="B16" s="117"/>
      <c r="C16" s="117"/>
      <c r="D16" s="272"/>
      <c r="E16" s="115">
        <f>IF($D17="","",VLOOKUP($D17,'ListaTG(D)'!$A$10:$T$41,19))</f>
      </c>
      <c r="F16" s="112"/>
      <c r="G16" s="115">
        <f>IF($D17="","",VLOOKUP($D17,'ListaTG(D)'!$A$10:$T$41,4))</f>
      </c>
      <c r="H16" s="198"/>
      <c r="I16" s="115"/>
      <c r="J16" s="213"/>
      <c r="K16" s="72" t="s">
        <v>39</v>
      </c>
      <c r="L16" s="238">
        <f>IF(OR(J15="a",J15="as"),J12,IF(OR(J15="b",J15="bs"),J20,""))</f>
      </c>
      <c r="M16" s="239">
        <f>IF(OR(J15="a",J15="as"),J20,IF(OR(J15="b",J15="bs"),J12,""))</f>
      </c>
      <c r="N16" s="115"/>
      <c r="O16" s="115"/>
      <c r="P16" s="71"/>
      <c r="Q16" s="71">
        <f>IF($D16="","",VLOOKUP($D16,'Lista TG(S)'!$A$9:$J$72,2))</f>
      </c>
      <c r="R16" s="115">
        <f>IF($D17="","",VLOOKUP($D17,'ListaTG(D)'!$A$10:$T$41,2))</f>
      </c>
      <c r="S16" s="4"/>
      <c r="T16" s="4"/>
    </row>
    <row r="17" spans="1:20" ht="9" customHeight="1">
      <c r="A17" s="109">
        <v>3</v>
      </c>
      <c r="B17" s="117">
        <f>IF($D17="","",VLOOKUP($D17,'ListaTG(D)'!$A$10:$T$41,8))</f>
      </c>
      <c r="C17" s="117">
        <f>IF($D17="","",VLOOKUP($D17,'ListaTG(D)'!$A$10:$T$41,9))</f>
      </c>
      <c r="D17" s="271"/>
      <c r="E17" s="115">
        <f>IF($D17="","",VLOOKUP($D17,'ListaTG(D)'!$A$10:$T$41,20))</f>
      </c>
      <c r="F17" s="115"/>
      <c r="G17" s="115">
        <f>IF($D17="","",VLOOKUP($D17,'ListaTG(D)'!$A$10:$T$41,7))</f>
      </c>
      <c r="H17" s="198"/>
      <c r="I17" s="108"/>
      <c r="J17" s="200"/>
      <c r="K17" s="115"/>
      <c r="L17" s="200"/>
      <c r="M17" s="115"/>
      <c r="N17" s="115"/>
      <c r="O17" s="115"/>
      <c r="P17" s="71"/>
      <c r="Q17" s="80"/>
      <c r="R17" s="115">
        <f>IF($D17="","",VLOOKUP($D17,'ListaTG(D)'!$A$10:$T$41,5))</f>
      </c>
      <c r="S17" s="4"/>
      <c r="T17" s="4"/>
    </row>
    <row r="18" spans="1:20" ht="9" customHeight="1">
      <c r="A18" s="76"/>
      <c r="B18" s="91"/>
      <c r="C18" s="91"/>
      <c r="D18" s="273"/>
      <c r="E18" s="72"/>
      <c r="F18" s="72"/>
      <c r="G18" s="72"/>
      <c r="H18" s="199"/>
      <c r="I18" s="211">
        <f>UPPER(IF(OR(H19="a",H19="as"),R16,IF(OR(H19="b",H19="bs"),R20,"")))</f>
      </c>
      <c r="J18" s="200"/>
      <c r="K18" s="115"/>
      <c r="L18" s="200"/>
      <c r="M18" s="115"/>
      <c r="N18" s="115"/>
      <c r="O18" s="115"/>
      <c r="P18" s="71"/>
      <c r="Q18" s="71">
        <f>IF($D18="","",VLOOKUP($D18,'Lista TG(S)'!$A$9:$J$72,2))</f>
      </c>
      <c r="R18" s="4"/>
      <c r="S18" s="4"/>
      <c r="T18" s="4"/>
    </row>
    <row r="19" spans="1:20" ht="9" customHeight="1">
      <c r="A19" s="109"/>
      <c r="B19" s="117"/>
      <c r="C19" s="117"/>
      <c r="D19" s="272"/>
      <c r="E19" s="115"/>
      <c r="F19" s="115"/>
      <c r="G19" s="115"/>
      <c r="H19" s="213"/>
      <c r="I19" s="212">
        <f>UPPER(IF(OR(H19="a",H19="as"),R17,IF(OR(H19="b",H19="bs"),R21,"")))</f>
      </c>
      <c r="J19" s="219"/>
      <c r="K19" s="175"/>
      <c r="L19" s="200"/>
      <c r="M19" s="115"/>
      <c r="N19" s="115"/>
      <c r="O19" s="115"/>
      <c r="P19" s="71"/>
      <c r="Q19" s="80"/>
      <c r="R19" s="4"/>
      <c r="S19" s="4"/>
      <c r="T19" s="4"/>
    </row>
    <row r="20" spans="1:20" ht="9" customHeight="1">
      <c r="A20" s="109"/>
      <c r="B20" s="117"/>
      <c r="C20" s="117"/>
      <c r="D20" s="272"/>
      <c r="E20" s="115">
        <f>IF($D21="","",VLOOKUP($D21,'ListaTG(D)'!$A$10:$T$41,19))</f>
      </c>
      <c r="F20" s="112"/>
      <c r="G20" s="115">
        <f>IF($D21="","",VLOOKUP($D21,'ListaTG(D)'!$A$10:$T$41,4))</f>
      </c>
      <c r="H20" s="200"/>
      <c r="I20" s="115"/>
      <c r="J20" s="240">
        <f>IF(OR(H19="a",H19="as"),D17,IF(OR(H19="b",H19="bs"),D21,""))</f>
      </c>
      <c r="K20" s="241">
        <f>IF(OR(H19="a",H19="as"),D21,IF(OR(H19="b",H19="bs"),D17,""))</f>
      </c>
      <c r="L20" s="200"/>
      <c r="M20" s="115"/>
      <c r="N20" s="115"/>
      <c r="O20" s="115"/>
      <c r="P20" s="71"/>
      <c r="Q20" s="71">
        <f>IF($D20="","",VLOOKUP($D20,'Lista TG(S)'!$A$9:$J$72,2))</f>
      </c>
      <c r="R20" s="115">
        <f>IF($D21="","",VLOOKUP($D21,'ListaTG(D)'!$A$10:$T$41,2))</f>
      </c>
      <c r="S20" s="4"/>
      <c r="T20" s="4"/>
    </row>
    <row r="21" spans="1:20" ht="9" customHeight="1">
      <c r="A21" s="78">
        <v>4</v>
      </c>
      <c r="B21" s="117">
        <f>IF($D21="","",VLOOKUP($D21,'ListaTG(D)'!$A$10:$T$41,8))</f>
      </c>
      <c r="C21" s="117">
        <f>IF($D21="","",VLOOKUP($D21,'ListaTG(D)'!$A$10:$T$41,9))</f>
      </c>
      <c r="D21" s="271"/>
      <c r="E21" s="115">
        <f>IF($D21="","",VLOOKUP($D21,'ListaTG(D)'!$A$10:$T$41,20))</f>
      </c>
      <c r="F21" s="115"/>
      <c r="G21" s="115">
        <f>IF($D21="","",VLOOKUP($D21,'ListaTG(D)'!$A$10:$T$41,7))</f>
      </c>
      <c r="H21" s="201"/>
      <c r="I21" s="108"/>
      <c r="J21" s="198"/>
      <c r="K21" s="115"/>
      <c r="L21" s="200"/>
      <c r="M21" s="115"/>
      <c r="N21" s="115"/>
      <c r="O21" s="115"/>
      <c r="P21" s="71"/>
      <c r="Q21" s="80"/>
      <c r="R21" s="115">
        <f>IF($D21="","",VLOOKUP($D21,'ListaTG(D)'!$A$10:$T$41,5))</f>
      </c>
      <c r="S21" s="4"/>
      <c r="T21" s="4"/>
    </row>
    <row r="22" spans="1:20" ht="9" customHeight="1">
      <c r="A22" s="109"/>
      <c r="B22" s="129"/>
      <c r="C22" s="129"/>
      <c r="D22" s="110"/>
      <c r="E22" s="130"/>
      <c r="F22" s="130"/>
      <c r="G22" s="130"/>
      <c r="H22" s="198"/>
      <c r="I22" s="115"/>
      <c r="J22" s="198"/>
      <c r="K22" s="115"/>
      <c r="L22" s="200"/>
      <c r="M22" s="211">
        <f>UPPER(IF(OR(L23="a",L23="as"),K14,IF(OR(L23="b",L23="bs"),K30,"")))</f>
      </c>
      <c r="N22" s="115"/>
      <c r="O22" s="115"/>
      <c r="P22" s="71"/>
      <c r="Q22" s="71">
        <f>IF($D22="","",VLOOKUP($D22,'Lista TG(S)'!$A$9:$J$72,2))</f>
      </c>
      <c r="R22" s="4"/>
      <c r="S22" s="4"/>
      <c r="T22" s="4"/>
    </row>
    <row r="23" spans="1:20" ht="9" customHeight="1">
      <c r="A23" s="109"/>
      <c r="B23" s="117"/>
      <c r="C23" s="117"/>
      <c r="D23" s="117"/>
      <c r="E23" s="115"/>
      <c r="F23" s="115"/>
      <c r="G23" s="115"/>
      <c r="H23" s="198"/>
      <c r="I23" s="115"/>
      <c r="J23" s="198"/>
      <c r="K23" s="198"/>
      <c r="L23" s="213"/>
      <c r="M23" s="212">
        <f>UPPER(IF(OR(L23="a",L23="as"),K15,IF(OR(L23="b",L23="bs"),K31,"")))</f>
      </c>
      <c r="N23" s="198"/>
      <c r="O23" s="115"/>
      <c r="P23" s="71"/>
      <c r="Q23" s="80"/>
      <c r="R23" s="4"/>
      <c r="S23" s="4"/>
      <c r="T23" s="4"/>
    </row>
    <row r="24" spans="1:20" ht="9" customHeight="1">
      <c r="A24" s="109"/>
      <c r="B24" s="110"/>
      <c r="C24" s="110"/>
      <c r="D24" s="110"/>
      <c r="E24" s="111">
        <f>IF($D25="","",VLOOKUP($D25,'ListaTG(D)'!$A$10:$T$41,19))</f>
      </c>
      <c r="F24" s="112"/>
      <c r="G24" s="111">
        <f>IF($D25="","",VLOOKUP($D25,'ListaTG(D)'!$A$10:$T$41,4))</f>
      </c>
      <c r="H24" s="198"/>
      <c r="I24" s="115"/>
      <c r="J24" s="198"/>
      <c r="K24" s="115"/>
      <c r="L24" s="213"/>
      <c r="M24" s="72"/>
      <c r="N24" s="238">
        <f>IF(OR(L23="a",L23="as"),L16,IF(OR(L23="b",L23="bs"),L32,""))</f>
      </c>
      <c r="O24" s="239">
        <f>IF(OR(L23="a",L23="as"),L32,IF(OR(L23="b",L23="bs"),L16,""))</f>
      </c>
      <c r="P24" s="71"/>
      <c r="Q24" s="71">
        <f>IF($D24="","",VLOOKUP($D24,'Lista TG(S)'!$A$9:$J$72,2))</f>
      </c>
      <c r="R24" s="115">
        <f>IF($D25="","",VLOOKUP($D25,'ListaTG(D)'!$A$10:$T$41,2))</f>
      </c>
      <c r="S24" s="4"/>
      <c r="T24" s="4"/>
    </row>
    <row r="25" spans="1:20" ht="9" customHeight="1">
      <c r="A25" s="109">
        <v>5</v>
      </c>
      <c r="B25" s="110">
        <f>IF($D25="","",VLOOKUP($D25,'ListaTG(D)'!$A$10:$T$41,8))</f>
      </c>
      <c r="C25" s="110">
        <f>IF($D25="","",VLOOKUP($D25,'ListaTG(D)'!$A$10:$T$41,9))</f>
      </c>
      <c r="D25" s="90"/>
      <c r="E25" s="111">
        <f>IF($D25="","",VLOOKUP($D25,'ListaTG(D)'!$A$10:$T$41,20))</f>
      </c>
      <c r="F25" s="111"/>
      <c r="G25" s="111">
        <f>IF($D25="","",VLOOKUP($D25,'ListaTG(D)'!$A$10:$T$41,7))</f>
      </c>
      <c r="H25" s="198"/>
      <c r="I25" s="108"/>
      <c r="J25" s="198"/>
      <c r="K25" s="115"/>
      <c r="L25" s="200"/>
      <c r="M25" s="115"/>
      <c r="N25" s="202"/>
      <c r="O25" s="115"/>
      <c r="P25" s="71"/>
      <c r="Q25" s="80"/>
      <c r="R25" s="115">
        <f>IF($D25="","",VLOOKUP($D25,'ListaTG(D)'!$A$10:$T$41,5))</f>
      </c>
      <c r="S25" s="4"/>
      <c r="T25" s="4"/>
    </row>
    <row r="26" spans="1:20" ht="9" customHeight="1">
      <c r="A26" s="76"/>
      <c r="B26" s="91"/>
      <c r="C26" s="91"/>
      <c r="D26" s="171"/>
      <c r="E26" s="72"/>
      <c r="F26" s="72"/>
      <c r="G26" s="72"/>
      <c r="H26" s="199"/>
      <c r="I26" s="211">
        <f>UPPER(IF(OR(H27="a",H27="as"),R24,IF(OR(H27="b",H27="bs"),R28,"")))</f>
      </c>
      <c r="J26" s="198"/>
      <c r="K26" s="115"/>
      <c r="L26" s="200"/>
      <c r="M26" s="115"/>
      <c r="N26" s="202"/>
      <c r="O26" s="115"/>
      <c r="P26" s="71"/>
      <c r="Q26" s="71">
        <f>IF($D26="","",VLOOKUP($D26,'Lista TG(S)'!$A$9:$J$72,2))</f>
      </c>
      <c r="R26" s="4"/>
      <c r="S26" s="4"/>
      <c r="T26" s="4"/>
    </row>
    <row r="27" spans="1:20" ht="9" customHeight="1">
      <c r="A27" s="109"/>
      <c r="B27" s="117"/>
      <c r="C27" s="117"/>
      <c r="D27" s="117"/>
      <c r="E27" s="115"/>
      <c r="F27" s="115"/>
      <c r="G27" s="115"/>
      <c r="H27" s="213"/>
      <c r="I27" s="212">
        <f>UPPER(IF(OR(H27="a",H27="as"),R25,IF(OR(H27="b",H27="bs"),R29,"")))</f>
      </c>
      <c r="J27" s="198"/>
      <c r="K27" s="108"/>
      <c r="L27" s="200"/>
      <c r="M27" s="115"/>
      <c r="N27" s="202"/>
      <c r="O27" s="115"/>
      <c r="P27" s="71"/>
      <c r="Q27" s="80"/>
      <c r="R27" s="4"/>
      <c r="S27" s="4"/>
      <c r="T27" s="4"/>
    </row>
    <row r="28" spans="1:20" ht="9" customHeight="1">
      <c r="A28" s="109"/>
      <c r="B28" s="117"/>
      <c r="C28" s="117"/>
      <c r="D28" s="120"/>
      <c r="E28" s="115">
        <f>IF($D29="","",VLOOKUP($D29,'ListaTG(D)'!$A$10:$T$41,19))</f>
      </c>
      <c r="F28" s="112"/>
      <c r="G28" s="115">
        <f>IF($D29="","",VLOOKUP($D29,'ListaTG(D)'!$A$10:$T$41,4))</f>
      </c>
      <c r="H28" s="200"/>
      <c r="I28" s="72"/>
      <c r="J28" s="238">
        <f>IF(OR(H27="a",H27="as"),D25,IF(OR(H27="b",H27="bs"),D29,""))</f>
      </c>
      <c r="K28" s="239">
        <f>IF(OR(H27="a",H27="as"),D29,IF(OR(H27="b",H27="bs"),D25,""))</f>
      </c>
      <c r="L28" s="200"/>
      <c r="M28" s="115"/>
      <c r="N28" s="202"/>
      <c r="O28" s="115"/>
      <c r="P28" s="71"/>
      <c r="Q28" s="71">
        <f>IF($D28="","",VLOOKUP($D28,'Lista TG(S)'!$A$9:$J$72,2))</f>
      </c>
      <c r="R28" s="115">
        <f>IF($D29="","",VLOOKUP($D29,'ListaTG(D)'!$A$10:$T$41,2))</f>
      </c>
      <c r="S28" s="4"/>
      <c r="T28" s="4"/>
    </row>
    <row r="29" spans="1:20" ht="9" customHeight="1">
      <c r="A29" s="78">
        <v>6</v>
      </c>
      <c r="B29" s="117">
        <f>IF($D29="","",VLOOKUP($D29,'ListaTG(D)'!$A$10:$T$41,8))</f>
      </c>
      <c r="C29" s="117">
        <f>IF($D29="","",VLOOKUP($D29,'ListaTG(D)'!$A$10:$T$41,9))</f>
      </c>
      <c r="D29" s="271"/>
      <c r="E29" s="115">
        <f>IF($D29="","",VLOOKUP($D29,'ListaTG(D)'!$A$10:$T$41,20))</f>
      </c>
      <c r="F29" s="115"/>
      <c r="G29" s="115">
        <f>IF($D29="","",VLOOKUP($D29,'ListaTG(D)'!$A$10:$T$41,7))</f>
      </c>
      <c r="H29" s="201"/>
      <c r="I29" s="108"/>
      <c r="J29" s="200"/>
      <c r="K29" s="115"/>
      <c r="L29" s="200"/>
      <c r="M29" s="115"/>
      <c r="N29" s="202"/>
      <c r="O29" s="115"/>
      <c r="P29" s="71"/>
      <c r="Q29" s="80"/>
      <c r="R29" s="115">
        <f>IF($D29="","",VLOOKUP($D29,'ListaTG(D)'!$A$10:$T$41,5))</f>
      </c>
      <c r="S29" s="4"/>
      <c r="T29" s="4"/>
    </row>
    <row r="30" spans="1:20" ht="9" customHeight="1">
      <c r="A30" s="109"/>
      <c r="B30" s="91"/>
      <c r="C30" s="91"/>
      <c r="D30" s="272"/>
      <c r="E30" s="72"/>
      <c r="F30" s="72"/>
      <c r="G30" s="72"/>
      <c r="H30" s="198"/>
      <c r="I30" s="115"/>
      <c r="J30" s="200"/>
      <c r="K30" s="211">
        <f>UPPER(IF(OR(J31="a",J31="as"),I26,IF(OR(J31="b",J31="bs"),I34,"")))</f>
      </c>
      <c r="L30" s="200"/>
      <c r="M30" s="115"/>
      <c r="N30" s="202"/>
      <c r="O30" s="115"/>
      <c r="P30" s="71"/>
      <c r="Q30" s="71">
        <f>IF($D30="","",VLOOKUP($D30,'Lista TG(S)'!$A$9:$J$72,2))</f>
      </c>
      <c r="R30" s="4"/>
      <c r="S30" s="4"/>
      <c r="T30" s="4"/>
    </row>
    <row r="31" spans="1:20" ht="9" customHeight="1">
      <c r="A31" s="109"/>
      <c r="B31" s="117"/>
      <c r="C31" s="117"/>
      <c r="D31" s="272"/>
      <c r="E31" s="115"/>
      <c r="F31" s="115"/>
      <c r="G31" s="115"/>
      <c r="H31" s="198"/>
      <c r="I31" s="115"/>
      <c r="J31" s="213"/>
      <c r="K31" s="212">
        <f>UPPER(IF(OR(J31="a",J31="as"),I27,IF(OR(J31="b",J31="bs"),I35,"")))</f>
      </c>
      <c r="L31" s="201"/>
      <c r="M31" s="121"/>
      <c r="N31" s="202"/>
      <c r="O31" s="115"/>
      <c r="P31" s="71"/>
      <c r="Q31" s="80"/>
      <c r="R31" s="4"/>
      <c r="S31" s="4"/>
      <c r="T31" s="4"/>
    </row>
    <row r="32" spans="1:20" ht="9" customHeight="1">
      <c r="A32" s="109"/>
      <c r="B32" s="117"/>
      <c r="C32" s="117"/>
      <c r="D32" s="272"/>
      <c r="E32" s="115">
        <f>IF($D33="","",VLOOKUP($D33,'ListaTG(D)'!$A$10:$T$41,19))</f>
      </c>
      <c r="F32" s="112"/>
      <c r="G32" s="115">
        <f>IF($D33="","",VLOOKUP($D33,'ListaTG(D)'!$A$10:$T$41,4))</f>
      </c>
      <c r="H32" s="198"/>
      <c r="I32" s="115"/>
      <c r="J32" s="213"/>
      <c r="K32" s="115"/>
      <c r="L32" s="240">
        <f>IF(OR(J31="a",J31="as"),J28,IF(OR(J31="b",J31="bs"),J36,""))</f>
      </c>
      <c r="M32" s="241">
        <f>IF(OR(J31="a",J31="as"),J36,IF(OR(J31="b",J31="bs"),J28,""))</f>
      </c>
      <c r="N32" s="202"/>
      <c r="O32" s="115"/>
      <c r="P32" s="71"/>
      <c r="Q32" s="71">
        <f>IF($D32="","",VLOOKUP($D32,'Lista TG(S)'!$A$9:$J$72,2))</f>
      </c>
      <c r="R32" s="115">
        <f>IF($D33="","",VLOOKUP($D33,'ListaTG(D)'!$A$10:$T$41,2))</f>
      </c>
      <c r="S32" s="4"/>
      <c r="T32" s="4"/>
    </row>
    <row r="33" spans="1:20" ht="9" customHeight="1">
      <c r="A33" s="109">
        <v>7</v>
      </c>
      <c r="B33" s="117">
        <f>IF($D33="","",VLOOKUP($D33,'ListaTG(D)'!$A$10:$T$41,8))</f>
      </c>
      <c r="C33" s="117">
        <f>IF($D33="","",VLOOKUP($D33,'ListaTG(D)'!$A$10:$T$41,9))</f>
      </c>
      <c r="D33" s="271"/>
      <c r="E33" s="115">
        <f>IF($D33="","",VLOOKUP($D33,'ListaTG(D)'!$A$10:$T$41,20))</f>
      </c>
      <c r="F33" s="115"/>
      <c r="G33" s="115">
        <f>IF($D33="","",VLOOKUP($D33,'ListaTG(D)'!$A$10:$T$41,7))</f>
      </c>
      <c r="H33" s="198"/>
      <c r="I33" s="108"/>
      <c r="J33" s="213"/>
      <c r="K33" s="115"/>
      <c r="L33" s="198"/>
      <c r="M33" s="115"/>
      <c r="N33" s="202"/>
      <c r="O33" s="115"/>
      <c r="P33" s="71"/>
      <c r="Q33" s="80"/>
      <c r="R33" s="115">
        <f>IF($D33="","",VLOOKUP($D33,'ListaTG(D)'!$A$10:$T$41,5))</f>
      </c>
      <c r="S33" s="4"/>
      <c r="T33" s="4"/>
    </row>
    <row r="34" spans="1:20" ht="9" customHeight="1">
      <c r="A34" s="76"/>
      <c r="B34" s="91"/>
      <c r="C34" s="91"/>
      <c r="D34" s="273"/>
      <c r="E34" s="72"/>
      <c r="F34" s="72"/>
      <c r="G34" s="72"/>
      <c r="H34" s="199"/>
      <c r="I34" s="211">
        <f>UPPER(IF(OR(H35="a",H35="as"),R32,IF(OR(H35="b",H35="bs"),R36,"")))</f>
      </c>
      <c r="J34" s="200"/>
      <c r="K34" s="115"/>
      <c r="L34" s="198"/>
      <c r="M34" s="115"/>
      <c r="N34" s="202"/>
      <c r="O34" s="115"/>
      <c r="P34" s="71"/>
      <c r="Q34" s="71">
        <f>IF($D34="","",VLOOKUP($D34,'Lista TG(S)'!$A$9:$J$72,2))</f>
      </c>
      <c r="R34" s="4"/>
      <c r="S34" s="4"/>
      <c r="T34" s="4"/>
    </row>
    <row r="35" spans="1:20" ht="9" customHeight="1">
      <c r="A35" s="109"/>
      <c r="B35" s="117"/>
      <c r="C35" s="117"/>
      <c r="D35" s="272"/>
      <c r="E35" s="115"/>
      <c r="F35" s="115"/>
      <c r="G35" s="115"/>
      <c r="H35" s="213"/>
      <c r="I35" s="212">
        <f>UPPER(IF(OR(H35="a",H35="as"),R33,IF(OR(H35="b",H35="bs"),R37,"")))</f>
      </c>
      <c r="J35" s="201"/>
      <c r="K35" s="108"/>
      <c r="L35" s="198"/>
      <c r="M35" s="115"/>
      <c r="N35" s="202"/>
      <c r="O35" s="115"/>
      <c r="P35" s="71"/>
      <c r="Q35" s="80"/>
      <c r="R35" s="4"/>
      <c r="S35" s="4"/>
      <c r="T35" s="4"/>
    </row>
    <row r="36" spans="1:20" ht="9" customHeight="1">
      <c r="A36" s="109"/>
      <c r="B36" s="117"/>
      <c r="C36" s="117"/>
      <c r="D36" s="272"/>
      <c r="E36" s="115">
        <f>IF($D37="","",VLOOKUP($D37,'ListaTG(D)'!$A$10:$T$41,19))</f>
      </c>
      <c r="F36" s="112"/>
      <c r="G36" s="115">
        <f>IF($D37="","",VLOOKUP($D37,'ListaTG(D)'!$A$10:$T$41,4))</f>
      </c>
      <c r="H36" s="200"/>
      <c r="I36" s="115"/>
      <c r="J36" s="240">
        <f>IF(OR(H35="a",H35="as"),D33,IF(OR(H35="b",H35="bs"),D37,""))</f>
      </c>
      <c r="K36" s="241">
        <f>IF(OR(H35="a",H35="as"),D37,IF(OR(H35="b",H35="bs"),D33,""))</f>
      </c>
      <c r="L36" s="198"/>
      <c r="M36" s="115"/>
      <c r="N36" s="202"/>
      <c r="O36" s="115"/>
      <c r="P36" s="71"/>
      <c r="Q36" s="71">
        <f>IF($D36="","",VLOOKUP($D36,'Lista TG(S)'!$A$9:$J$72,2))</f>
      </c>
      <c r="R36" s="115">
        <f>IF($D37="","",VLOOKUP($D37,'ListaTG(D)'!$A$10:$T$41,2))</f>
      </c>
      <c r="S36" s="4"/>
      <c r="T36" s="4"/>
    </row>
    <row r="37" spans="1:20" ht="9" customHeight="1">
      <c r="A37" s="78">
        <v>8</v>
      </c>
      <c r="B37" s="117">
        <f>IF($D37="","",VLOOKUP($D37,'ListaTG(D)'!$A$10:$T$41,8))</f>
      </c>
      <c r="C37" s="117">
        <f>IF($D37="","",VLOOKUP($D37,'ListaTG(D)'!$A$10:$T$41,9))</f>
      </c>
      <c r="D37" s="271"/>
      <c r="E37" s="115">
        <f>IF($D37="","",VLOOKUP($D37,'ListaTG(D)'!$A$10:$T$41,20))</f>
      </c>
      <c r="F37" s="115"/>
      <c r="G37" s="115">
        <f>IF($D37="","",VLOOKUP($D37,'ListaTG(D)'!$A$10:$T$41,7))</f>
      </c>
      <c r="H37" s="201"/>
      <c r="I37" s="108"/>
      <c r="J37" s="198"/>
      <c r="K37" s="115"/>
      <c r="L37" s="198"/>
      <c r="M37" s="115"/>
      <c r="N37" s="202"/>
      <c r="O37" s="115"/>
      <c r="P37" s="71"/>
      <c r="Q37" s="80"/>
      <c r="R37" s="115">
        <f>IF($D37="","",VLOOKUP($D37,'ListaTG(D)'!$A$10:$T$41,5))</f>
      </c>
      <c r="S37" s="4"/>
      <c r="T37" s="4"/>
    </row>
    <row r="38" spans="1:20" ht="9" customHeight="1">
      <c r="A38" s="109"/>
      <c r="B38" s="129"/>
      <c r="C38" s="129"/>
      <c r="D38" s="274"/>
      <c r="E38" s="130"/>
      <c r="F38" s="130"/>
      <c r="G38" s="130"/>
      <c r="H38" s="128"/>
      <c r="I38" s="115"/>
      <c r="J38" s="198"/>
      <c r="K38" s="127" t="s">
        <v>61</v>
      </c>
      <c r="L38" s="198"/>
      <c r="M38" s="211">
        <f>UPPER(IF(OR(L39="a",L39="as"),M22,IF(OR(L39="b",L39="bs"),M54,"")))</f>
      </c>
      <c r="N38" s="202"/>
      <c r="O38" s="115"/>
      <c r="P38" s="71"/>
      <c r="Q38" s="71">
        <f>IF($D38="","",VLOOKUP($D38,'Lista TG(S)'!$A$9:$J$72,2))</f>
      </c>
      <c r="R38" s="4"/>
      <c r="S38" s="4"/>
      <c r="T38" s="4"/>
    </row>
    <row r="39" spans="1:20" ht="9" customHeight="1">
      <c r="A39" s="109"/>
      <c r="B39" s="117"/>
      <c r="C39" s="117"/>
      <c r="D39" s="272"/>
      <c r="E39" s="115"/>
      <c r="F39" s="115"/>
      <c r="G39" s="115"/>
      <c r="H39" s="198"/>
      <c r="I39" s="115"/>
      <c r="J39" s="198"/>
      <c r="K39" s="115"/>
      <c r="L39" s="198"/>
      <c r="M39" s="212">
        <f>UPPER(IF(OR(L39="a",L39="as"),M23,IF(OR(L39="b",L39="bs"),M55,"")))</f>
      </c>
      <c r="N39" s="203"/>
      <c r="O39" s="115"/>
      <c r="P39" s="71"/>
      <c r="Q39" s="80"/>
      <c r="R39" s="4"/>
      <c r="S39" s="4"/>
      <c r="T39" s="4"/>
    </row>
    <row r="40" spans="1:20" ht="9" customHeight="1">
      <c r="A40" s="109"/>
      <c r="B40" s="110"/>
      <c r="C40" s="110"/>
      <c r="D40" s="274"/>
      <c r="E40" s="115">
        <f>IF($D41="","",VLOOKUP($D41,'ListaTG(D)'!$A$10:$T$41,19))</f>
      </c>
      <c r="F40" s="112"/>
      <c r="G40" s="115">
        <f>IF($D41="","",VLOOKUP($D41,'ListaTG(D)'!$A$10:$T$41,4))</f>
      </c>
      <c r="H40" s="198"/>
      <c r="I40" s="115"/>
      <c r="J40" s="198"/>
      <c r="K40" s="115"/>
      <c r="L40" s="198"/>
      <c r="M40" s="115"/>
      <c r="N40" s="238">
        <f>IF(OR(L39="a",L39="as"),N24,IF(OR(L39="b",L39="bs"),N56,""))</f>
      </c>
      <c r="O40" s="239">
        <f>IF(OR(L39="a",L39="as"),N56,IF(OR(L39="b",L39="bs"),N24,""))</f>
      </c>
      <c r="P40" s="71"/>
      <c r="Q40" s="71">
        <f>IF($D40="","",VLOOKUP($D40,'Lista TG(S)'!$A$9:$J$72,2))</f>
      </c>
      <c r="R40" s="115">
        <f>IF($D41="","",VLOOKUP($D41,'ListaTG(D)'!$A$10:$T$41,2))</f>
      </c>
      <c r="S40" s="4"/>
      <c r="T40" s="4"/>
    </row>
    <row r="41" spans="1:20" ht="9" customHeight="1">
      <c r="A41" s="109">
        <v>9</v>
      </c>
      <c r="B41" s="117">
        <f>IF($D41="","",VLOOKUP($D41,'ListaTG(D)'!$A$10:$T$41,8))</f>
      </c>
      <c r="C41" s="117">
        <f>IF($D41="","",VLOOKUP($D41,'ListaTG(D)'!$A$10:$T$41,9))</f>
      </c>
      <c r="D41" s="271"/>
      <c r="E41" s="115">
        <f>IF($D41="","",VLOOKUP($D41,'ListaTG(D)'!$A$10:$T$41,20))</f>
      </c>
      <c r="F41" s="115"/>
      <c r="G41" s="115">
        <f>IF($D41="","",VLOOKUP($D41,'ListaTG(D)'!$A$10:$T$41,7))</f>
      </c>
      <c r="H41" s="198"/>
      <c r="I41" s="108"/>
      <c r="J41" s="198"/>
      <c r="K41" s="115"/>
      <c r="L41" s="198"/>
      <c r="M41" s="115"/>
      <c r="N41" s="202"/>
      <c r="O41" s="115"/>
      <c r="P41" s="71"/>
      <c r="Q41" s="80"/>
      <c r="R41" s="115">
        <f>IF($D41="","",VLOOKUP($D41,'ListaTG(D)'!$A$10:$T$41,5))</f>
      </c>
      <c r="S41" s="4"/>
      <c r="T41" s="4"/>
    </row>
    <row r="42" spans="1:20" ht="9" customHeight="1">
      <c r="A42" s="76"/>
      <c r="B42" s="91"/>
      <c r="C42" s="91"/>
      <c r="D42" s="273"/>
      <c r="E42" s="72"/>
      <c r="F42" s="72"/>
      <c r="G42" s="72"/>
      <c r="H42" s="199"/>
      <c r="I42" s="211">
        <f>UPPER(IF(OR(H43="a",H43="as"),R40,IF(OR(H43="b",H43="bs"),R44,"")))</f>
      </c>
      <c r="J42" s="198"/>
      <c r="K42" s="115"/>
      <c r="L42" s="198"/>
      <c r="M42" s="115"/>
      <c r="N42" s="202"/>
      <c r="O42" s="115"/>
      <c r="P42" s="71"/>
      <c r="Q42" s="71">
        <f>IF($D42="","",VLOOKUP($D42,'Lista TG(S)'!$A$9:$J$72,2))</f>
      </c>
      <c r="R42" s="4"/>
      <c r="S42" s="4"/>
      <c r="T42" s="4"/>
    </row>
    <row r="43" spans="1:20" ht="9" customHeight="1">
      <c r="A43" s="109"/>
      <c r="B43" s="117"/>
      <c r="C43" s="117"/>
      <c r="D43" s="272"/>
      <c r="E43" s="115"/>
      <c r="F43" s="115"/>
      <c r="G43" s="115"/>
      <c r="H43" s="213"/>
      <c r="I43" s="212">
        <f>UPPER(IF(OR(H43="a",H43="as"),R41,IF(OR(H43="b",H43="bs"),R45,"")))</f>
      </c>
      <c r="J43" s="198"/>
      <c r="K43" s="108"/>
      <c r="L43" s="198"/>
      <c r="M43" s="115"/>
      <c r="N43" s="202"/>
      <c r="O43" s="115"/>
      <c r="P43" s="71"/>
      <c r="Q43" s="80"/>
      <c r="R43" s="4"/>
      <c r="S43" s="4"/>
      <c r="T43" s="4"/>
    </row>
    <row r="44" spans="1:20" ht="9" customHeight="1">
      <c r="A44" s="109"/>
      <c r="B44" s="117"/>
      <c r="C44" s="117"/>
      <c r="D44" s="272"/>
      <c r="E44" s="115">
        <f>IF($D45="","",VLOOKUP($D45,'ListaTG(D)'!$A$10:$T$41,19))</f>
      </c>
      <c r="F44" s="112"/>
      <c r="G44" s="115">
        <f>IF($D45="","",VLOOKUP($D45,'ListaTG(D)'!$A$10:$T$41,4))</f>
      </c>
      <c r="H44" s="200"/>
      <c r="I44" s="72"/>
      <c r="J44" s="238">
        <f>IF(OR(H43="a",H43="as"),D41,IF(OR(H43="b",H43="bs"),D45,""))</f>
      </c>
      <c r="K44" s="239">
        <f>IF(OR(H43="a",H43="as"),D45,IF(OR(H43="b",H43="bs"),D41,""))</f>
      </c>
      <c r="L44" s="198"/>
      <c r="M44" s="115"/>
      <c r="N44" s="202"/>
      <c r="O44" s="115"/>
      <c r="P44" s="71"/>
      <c r="Q44" s="71">
        <f>IF($D44="","",VLOOKUP($D44,'Lista TG(S)'!$A$9:$J$72,2))</f>
      </c>
      <c r="R44" s="115">
        <f>IF($D45="","",VLOOKUP($D45,'ListaTG(D)'!$A$10:$T$41,2))</f>
      </c>
      <c r="S44" s="4"/>
      <c r="T44" s="4"/>
    </row>
    <row r="45" spans="1:20" ht="9" customHeight="1">
      <c r="A45" s="78">
        <v>10</v>
      </c>
      <c r="B45" s="117">
        <f>IF($D45="","",VLOOKUP($D45,'ListaTG(D)'!$A$10:$T$41,8))</f>
      </c>
      <c r="C45" s="117">
        <f>IF($D45="","",VLOOKUP($D45,'ListaTG(D)'!$A$10:$T$41,9))</f>
      </c>
      <c r="D45" s="271"/>
      <c r="E45" s="115">
        <f>IF($D45="","",VLOOKUP($D45,'ListaTG(D)'!$A$10:$T$41,20))</f>
      </c>
      <c r="F45" s="115"/>
      <c r="G45" s="115">
        <f>IF($D45="","",VLOOKUP($D45,'ListaTG(D)'!$A$10:$T$41,7))</f>
      </c>
      <c r="H45" s="201"/>
      <c r="I45" s="108"/>
      <c r="J45" s="200"/>
      <c r="K45" s="115"/>
      <c r="L45" s="198"/>
      <c r="M45" s="115"/>
      <c r="N45" s="202"/>
      <c r="O45" s="115"/>
      <c r="P45" s="71"/>
      <c r="Q45" s="80"/>
      <c r="R45" s="115">
        <f>IF($D45="","",VLOOKUP($D45,'ListaTG(D)'!$A$10:$T$41,5))</f>
      </c>
      <c r="S45" s="4"/>
      <c r="T45" s="4"/>
    </row>
    <row r="46" spans="1:20" ht="9" customHeight="1">
      <c r="A46" s="109"/>
      <c r="B46" s="91"/>
      <c r="C46" s="91"/>
      <c r="D46" s="272"/>
      <c r="E46" s="72"/>
      <c r="F46" s="72"/>
      <c r="G46" s="72"/>
      <c r="H46" s="198"/>
      <c r="I46" s="115"/>
      <c r="J46" s="200"/>
      <c r="K46" s="211">
        <f>UPPER(IF(OR(J47="a",J47="as"),I42,IF(OR(J47="b",J47="bs"),I50,"")))</f>
      </c>
      <c r="L46" s="198"/>
      <c r="M46" s="115"/>
      <c r="N46" s="202"/>
      <c r="O46" s="115"/>
      <c r="P46" s="71"/>
      <c r="Q46" s="71">
        <f>IF($D46="","",VLOOKUP($D46,'Lista TG(S)'!$A$9:$J$72,2))</f>
      </c>
      <c r="R46" s="4"/>
      <c r="S46" s="4"/>
      <c r="T46" s="4"/>
    </row>
    <row r="47" spans="1:20" ht="9" customHeight="1">
      <c r="A47" s="109"/>
      <c r="B47" s="117"/>
      <c r="C47" s="117"/>
      <c r="D47" s="272"/>
      <c r="E47" s="115"/>
      <c r="F47" s="115"/>
      <c r="G47" s="115"/>
      <c r="H47" s="198"/>
      <c r="I47" s="115"/>
      <c r="J47" s="213"/>
      <c r="K47" s="212">
        <f>UPPER(IF(OR(J47="a",J47="as"),I43,IF(OR(J47="b",J47="bs"),I51,"")))</f>
      </c>
      <c r="L47" s="198"/>
      <c r="M47" s="121"/>
      <c r="N47" s="202"/>
      <c r="O47" s="115"/>
      <c r="P47" s="71"/>
      <c r="Q47" s="80"/>
      <c r="R47" s="4"/>
      <c r="S47" s="4"/>
      <c r="T47" s="4"/>
    </row>
    <row r="48" spans="1:20" ht="9" customHeight="1">
      <c r="A48" s="109"/>
      <c r="B48" s="117"/>
      <c r="C48" s="117"/>
      <c r="D48" s="272"/>
      <c r="E48" s="115">
        <f>IF($D49="","",VLOOKUP($D49,'ListaTG(D)'!$A$10:$T$41,19))</f>
      </c>
      <c r="F48" s="112"/>
      <c r="G48" s="115">
        <f>IF($D49="","",VLOOKUP($D49,'ListaTG(D)'!$A$10:$T$41,4))</f>
      </c>
      <c r="H48" s="198"/>
      <c r="I48" s="115"/>
      <c r="J48" s="213"/>
      <c r="K48" s="72"/>
      <c r="L48" s="238">
        <f>IF(OR(J47="a",J47="as"),J44,IF(OR(J47="b",J47="bs"),J52,""))</f>
      </c>
      <c r="M48" s="239">
        <f>IF(OR(J47="a",J47="as"),J52,IF(OR(J47="b",J47="bs"),J44,""))</f>
      </c>
      <c r="N48" s="202"/>
      <c r="O48" s="115"/>
      <c r="P48" s="71"/>
      <c r="Q48" s="71">
        <f>IF($D48="","",VLOOKUP($D48,'Lista TG(S)'!$A$9:$J$72,2))</f>
      </c>
      <c r="R48" s="115">
        <f>IF($D49="","",VLOOKUP($D49,'ListaTG(D)'!$A$10:$T$41,2))</f>
      </c>
      <c r="S48" s="4"/>
      <c r="T48" s="4"/>
    </row>
    <row r="49" spans="1:20" ht="9" customHeight="1">
      <c r="A49" s="109">
        <v>11</v>
      </c>
      <c r="B49" s="117">
        <f>IF($D49="","",VLOOKUP($D49,'ListaTG(D)'!$A$10:$T$41,8))</f>
      </c>
      <c r="C49" s="117">
        <f>IF($D49="","",VLOOKUP($D49,'ListaTG(D)'!$A$10:$T$41,9))</f>
      </c>
      <c r="D49" s="271"/>
      <c r="E49" s="115">
        <f>IF($D49="","",VLOOKUP($D49,'ListaTG(D)'!$A$10:$T$41,20))</f>
      </c>
      <c r="F49" s="115"/>
      <c r="G49" s="115">
        <f>IF($D49="","",VLOOKUP($D49,'ListaTG(D)'!$A$10:$T$41,7))</f>
      </c>
      <c r="H49" s="198"/>
      <c r="I49" s="108"/>
      <c r="J49" s="213"/>
      <c r="K49" s="115"/>
      <c r="L49" s="200"/>
      <c r="M49" s="115"/>
      <c r="N49" s="202"/>
      <c r="O49" s="115"/>
      <c r="P49" s="71"/>
      <c r="Q49" s="80"/>
      <c r="R49" s="115">
        <f>IF($D49="","",VLOOKUP($D49,'ListaTG(D)'!$A$10:$T$41,5))</f>
      </c>
      <c r="S49" s="4"/>
      <c r="T49" s="4"/>
    </row>
    <row r="50" spans="1:20" ht="9" customHeight="1">
      <c r="A50" s="76"/>
      <c r="B50" s="91"/>
      <c r="C50" s="91"/>
      <c r="D50" s="171"/>
      <c r="E50" s="72"/>
      <c r="F50" s="72"/>
      <c r="G50" s="72"/>
      <c r="H50" s="199"/>
      <c r="I50" s="211">
        <f>UPPER(IF(OR(H51="a",H51="as"),R48,IF(OR(H51="b",H51="bs"),R52,"")))</f>
      </c>
      <c r="J50" s="200"/>
      <c r="K50" s="115"/>
      <c r="L50" s="200"/>
      <c r="M50" s="115"/>
      <c r="N50" s="202"/>
      <c r="O50" s="115"/>
      <c r="P50" s="71"/>
      <c r="Q50" s="71">
        <f>IF($D50="","",VLOOKUP($D50,'Lista TG(S)'!$A$9:$J$72,2))</f>
      </c>
      <c r="R50" s="4"/>
      <c r="S50" s="4"/>
      <c r="T50" s="4"/>
    </row>
    <row r="51" spans="1:20" ht="9" customHeight="1">
      <c r="A51" s="109"/>
      <c r="B51" s="117"/>
      <c r="C51" s="117"/>
      <c r="D51" s="117"/>
      <c r="E51" s="115"/>
      <c r="F51" s="115"/>
      <c r="G51" s="115"/>
      <c r="H51" s="213"/>
      <c r="I51" s="212">
        <f>UPPER(IF(OR(H51="a",H51="as"),R49,IF(OR(H51="b",H51="bs"),R53,"")))</f>
      </c>
      <c r="J51" s="201"/>
      <c r="K51" s="108"/>
      <c r="L51" s="200"/>
      <c r="M51" s="115"/>
      <c r="N51" s="202"/>
      <c r="O51" s="115"/>
      <c r="P51" s="71"/>
      <c r="Q51" s="80"/>
      <c r="R51" s="4"/>
      <c r="S51" s="4"/>
      <c r="T51" s="4"/>
    </row>
    <row r="52" spans="1:20" ht="9" customHeight="1">
      <c r="A52" s="109"/>
      <c r="B52" s="110"/>
      <c r="C52" s="110"/>
      <c r="D52" s="210"/>
      <c r="E52" s="111">
        <f>IF($D53="","",VLOOKUP($D53,'ListaTG(D)'!$A$10:$T$41,19))</f>
      </c>
      <c r="F52" s="112"/>
      <c r="G52" s="111">
        <f>IF($D53="","",VLOOKUP($D53,'ListaTG(D)'!$A$10:$T$41,4))</f>
      </c>
      <c r="H52" s="200"/>
      <c r="I52" s="115"/>
      <c r="J52" s="240">
        <f>IF(OR(H51="a",H51="as"),D49,IF(OR(H51="b",H51="bs"),D53,""))</f>
      </c>
      <c r="K52" s="241">
        <f>IF(OR(H51="a",H51="as"),D53,IF(OR(H51="b",H51="bs"),D49,""))</f>
      </c>
      <c r="L52" s="200"/>
      <c r="M52" s="115"/>
      <c r="N52" s="202"/>
      <c r="O52" s="115"/>
      <c r="P52" s="71"/>
      <c r="Q52" s="71">
        <f>IF($D52="","",VLOOKUP($D52,'Lista TG(S)'!$A$9:$J$72,2))</f>
      </c>
      <c r="R52" s="115">
        <f>IF($D53="","",VLOOKUP($D53,'ListaTG(D)'!$A$10:$T$41,2))</f>
      </c>
      <c r="S52" s="4"/>
      <c r="T52" s="4"/>
    </row>
    <row r="53" spans="1:20" ht="9" customHeight="1">
      <c r="A53" s="78">
        <v>12</v>
      </c>
      <c r="B53" s="110">
        <f>IF($D53="","",VLOOKUP($D53,'ListaTG(D)'!$A$10:$T$41,8))</f>
      </c>
      <c r="C53" s="110">
        <f>IF($D53="","",VLOOKUP($D53,'ListaTG(D)'!$A$10:$T$41,9))</f>
      </c>
      <c r="D53" s="90"/>
      <c r="E53" s="111">
        <f>IF($D53="","",VLOOKUP($D53,'ListaTG(D)'!$A$10:$T$41,20))</f>
      </c>
      <c r="F53" s="111"/>
      <c r="G53" s="111">
        <f>IF($D53="","",VLOOKUP($D53,'ListaTG(D)'!$A$10:$T$41,7))</f>
      </c>
      <c r="H53" s="201"/>
      <c r="I53" s="108"/>
      <c r="J53" s="198"/>
      <c r="K53" s="115"/>
      <c r="L53" s="200"/>
      <c r="M53" s="115"/>
      <c r="N53" s="202"/>
      <c r="O53" s="115"/>
      <c r="P53" s="71"/>
      <c r="Q53" s="80"/>
      <c r="R53" s="115">
        <f>IF($D53="","",VLOOKUP($D53,'ListaTG(D)'!$A$10:$T$41,5))</f>
      </c>
      <c r="S53" s="4"/>
      <c r="T53" s="4"/>
    </row>
    <row r="54" spans="1:20" ht="9" customHeight="1">
      <c r="A54" s="109"/>
      <c r="B54" s="129"/>
      <c r="C54" s="129"/>
      <c r="D54" s="110"/>
      <c r="E54" s="130"/>
      <c r="F54" s="130"/>
      <c r="G54" s="130"/>
      <c r="H54" s="198"/>
      <c r="I54" s="115"/>
      <c r="J54" s="198"/>
      <c r="K54" s="115"/>
      <c r="L54" s="200"/>
      <c r="M54" s="211">
        <f>UPPER(IF(OR(L55="a",L55="as"),K46,IF(OR(L55="b",L55="bs"),K62,"")))</f>
      </c>
      <c r="N54" s="202"/>
      <c r="O54" s="115"/>
      <c r="P54" s="71"/>
      <c r="Q54" s="71">
        <f>IF($D54="","",VLOOKUP($D54,'Lista TG(S)'!$A$9:$J$72,2))</f>
      </c>
      <c r="R54" s="4"/>
      <c r="S54" s="4"/>
      <c r="T54" s="4"/>
    </row>
    <row r="55" spans="1:20" ht="9" customHeight="1">
      <c r="A55" s="109"/>
      <c r="B55" s="117"/>
      <c r="C55" s="117"/>
      <c r="D55" s="117"/>
      <c r="E55" s="115"/>
      <c r="F55" s="115"/>
      <c r="G55" s="115"/>
      <c r="H55" s="198"/>
      <c r="I55" s="115"/>
      <c r="J55" s="198"/>
      <c r="K55" s="115"/>
      <c r="L55" s="213"/>
      <c r="M55" s="212">
        <f>UPPER(IF(OR(L55="a",L55="as"),K47,IF(OR(L55="b",L55="bs"),K63,"")))</f>
      </c>
      <c r="N55" s="201"/>
      <c r="O55" s="115"/>
      <c r="P55" s="71"/>
      <c r="Q55" s="80"/>
      <c r="R55" s="4"/>
      <c r="S55" s="4"/>
      <c r="T55" s="4"/>
    </row>
    <row r="56" spans="1:20" ht="9" customHeight="1">
      <c r="A56" s="109"/>
      <c r="B56" s="110"/>
      <c r="C56" s="110"/>
      <c r="D56" s="274"/>
      <c r="E56" s="115">
        <f>IF($D57="","",VLOOKUP($D57,'ListaTG(D)'!$A$10:$T$41,19))</f>
      </c>
      <c r="F56" s="112"/>
      <c r="G56" s="115">
        <f>IF($D57="","",VLOOKUP($D57,'ListaTG(D)'!$A$10:$T$41,4))</f>
      </c>
      <c r="H56" s="198"/>
      <c r="I56" s="115"/>
      <c r="J56" s="198"/>
      <c r="K56" s="115"/>
      <c r="L56" s="213"/>
      <c r="M56" s="115"/>
      <c r="N56" s="240">
        <f>IF(OR(L55="a",L55="as"),L48,IF(OR(L55="b",L55="bs"),L64,""))</f>
      </c>
      <c r="O56" s="241">
        <f>IF(OR(L55="a",L55="as"),L64,IF(OR(L55="b",L55="bs"),L48,""))</f>
      </c>
      <c r="P56" s="71"/>
      <c r="Q56" s="71">
        <f>IF($D56="","",VLOOKUP($D56,'Lista TG(S)'!$A$9:$J$72,2))</f>
      </c>
      <c r="R56" s="115">
        <f>IF($D57="","",VLOOKUP($D57,'ListaTG(D)'!$A$10:$T$41,2))</f>
      </c>
      <c r="S56" s="4"/>
      <c r="T56" s="4"/>
    </row>
    <row r="57" spans="1:20" ht="9" customHeight="1">
      <c r="A57" s="109">
        <v>13</v>
      </c>
      <c r="B57" s="117">
        <f>IF($D57="","",VLOOKUP($D57,'ListaTG(D)'!$A$10:$T$41,8))</f>
      </c>
      <c r="C57" s="117">
        <f>IF($D57="","",VLOOKUP($D57,'ListaTG(D)'!$A$10:$T$41,9))</f>
      </c>
      <c r="D57" s="271"/>
      <c r="E57" s="115">
        <f>IF($D57="","",VLOOKUP($D57,'ListaTG(D)'!$A$10:$T$41,20))</f>
      </c>
      <c r="F57" s="115"/>
      <c r="G57" s="115">
        <f>IF($D57="","",VLOOKUP($D57,'ListaTG(D)'!$A$10:$T$41,7))</f>
      </c>
      <c r="H57" s="198"/>
      <c r="I57" s="108"/>
      <c r="J57" s="198"/>
      <c r="K57" s="115"/>
      <c r="L57" s="200"/>
      <c r="M57" s="115"/>
      <c r="N57" s="115"/>
      <c r="O57" s="115"/>
      <c r="P57" s="71"/>
      <c r="Q57" s="80"/>
      <c r="R57" s="115">
        <f>IF($D57="","",VLOOKUP($D57,'ListaTG(D)'!$A$10:$T$41,5))</f>
      </c>
      <c r="S57" s="4"/>
      <c r="T57" s="4"/>
    </row>
    <row r="58" spans="1:20" ht="9" customHeight="1">
      <c r="A58" s="76"/>
      <c r="B58" s="91"/>
      <c r="C58" s="91"/>
      <c r="D58" s="273"/>
      <c r="E58" s="72"/>
      <c r="F58" s="72"/>
      <c r="G58" s="72"/>
      <c r="H58" s="199"/>
      <c r="I58" s="211">
        <f>UPPER(IF(OR(H59="a",H59="as"),R56,IF(OR(H59="b",H59="bs"),R60,"")))</f>
      </c>
      <c r="J58" s="198"/>
      <c r="K58" s="115"/>
      <c r="L58" s="200"/>
      <c r="M58" s="115"/>
      <c r="N58" s="115"/>
      <c r="O58" s="115"/>
      <c r="P58" s="71"/>
      <c r="Q58" s="71">
        <f>IF($D58="","",VLOOKUP($D58,'Lista TG(S)'!$A$9:$J$72,2))</f>
      </c>
      <c r="R58" s="4"/>
      <c r="S58" s="4"/>
      <c r="T58" s="4"/>
    </row>
    <row r="59" spans="1:20" ht="9" customHeight="1">
      <c r="A59" s="109"/>
      <c r="B59" s="117"/>
      <c r="C59" s="117"/>
      <c r="D59" s="272"/>
      <c r="E59" s="115"/>
      <c r="F59" s="115"/>
      <c r="G59" s="115"/>
      <c r="H59" s="213"/>
      <c r="I59" s="212">
        <f>UPPER(IF(OR(H59="a",H59="as"),R57,IF(OR(H59="b",H59="bs"),R61,"")))</f>
      </c>
      <c r="J59" s="198"/>
      <c r="K59" s="108"/>
      <c r="L59" s="200"/>
      <c r="M59" s="115"/>
      <c r="N59" s="115"/>
      <c r="O59" s="115"/>
      <c r="P59" s="71"/>
      <c r="Q59" s="80"/>
      <c r="R59" s="4"/>
      <c r="S59" s="4"/>
      <c r="T59" s="4"/>
    </row>
    <row r="60" spans="1:20" ht="9" customHeight="1">
      <c r="A60" s="109"/>
      <c r="B60" s="117"/>
      <c r="C60" s="117"/>
      <c r="D60" s="272"/>
      <c r="E60" s="115">
        <f>IF($D61="","",VLOOKUP($D61,'ListaTG(D)'!$A$10:$T$41,19))</f>
      </c>
      <c r="F60" s="112"/>
      <c r="G60" s="115">
        <f>IF($D61="","",VLOOKUP($D61,'ListaTG(D)'!$A$10:$T$41,4))</f>
      </c>
      <c r="H60" s="200"/>
      <c r="I60" s="72"/>
      <c r="J60" s="238">
        <f>IF(OR(H59="a",H59="as"),D57,IF(OR(H59="b",H59="bs"),D61,""))</f>
      </c>
      <c r="K60" s="239">
        <f>IF(OR(H59="a",H59="as"),D61,IF(OR(H59="b",H59="bs"),D57,""))</f>
      </c>
      <c r="L60" s="200"/>
      <c r="M60" s="115"/>
      <c r="N60" s="115"/>
      <c r="O60" s="115"/>
      <c r="P60" s="71"/>
      <c r="Q60" s="71">
        <f>IF($D60="","",VLOOKUP($D60,'Lista TG(S)'!$A$9:$J$72,2))</f>
      </c>
      <c r="R60" s="115">
        <f>IF($D61="","",VLOOKUP($D61,'ListaTG(D)'!$A$10:$T$41,2))</f>
      </c>
      <c r="S60" s="4"/>
      <c r="T60" s="4"/>
    </row>
    <row r="61" spans="1:20" ht="9" customHeight="1">
      <c r="A61" s="78">
        <v>14</v>
      </c>
      <c r="B61" s="117">
        <f>IF($D61="","",VLOOKUP($D61,'ListaTG(D)'!$A$10:$T$41,8))</f>
      </c>
      <c r="C61" s="117">
        <f>IF($D61="","",VLOOKUP($D61,'ListaTG(D)'!$A$10:$T$41,9))</f>
      </c>
      <c r="D61" s="271"/>
      <c r="E61" s="115">
        <f>IF($D61="","",VLOOKUP($D61,'ListaTG(D)'!$A$10:$T$41,20))</f>
      </c>
      <c r="F61" s="115"/>
      <c r="G61" s="115">
        <f>IF($D61="","",VLOOKUP($D61,'ListaTG(D)'!$A$10:$T$41,7))</f>
      </c>
      <c r="H61" s="201"/>
      <c r="I61" s="108"/>
      <c r="J61" s="200"/>
      <c r="K61" s="115"/>
      <c r="L61" s="200"/>
      <c r="M61" s="115"/>
      <c r="N61" s="115"/>
      <c r="O61" s="115"/>
      <c r="P61" s="71"/>
      <c r="Q61" s="80"/>
      <c r="R61" s="115">
        <f>IF($D61="","",VLOOKUP($D61,'ListaTG(D)'!$A$10:$T$41,5))</f>
      </c>
      <c r="S61" s="4"/>
      <c r="T61" s="4"/>
    </row>
    <row r="62" spans="1:20" ht="9" customHeight="1">
      <c r="A62" s="109"/>
      <c r="B62" s="91"/>
      <c r="C62" s="91"/>
      <c r="D62" s="272"/>
      <c r="E62" s="72"/>
      <c r="F62" s="72"/>
      <c r="G62" s="72"/>
      <c r="H62" s="198"/>
      <c r="I62" s="115"/>
      <c r="J62" s="213"/>
      <c r="K62" s="211">
        <f>UPPER(IF(OR(J63="a",J63="as"),I58,IF(OR(J63="b",J63="bs"),I66,"")))</f>
      </c>
      <c r="L62" s="200"/>
      <c r="M62" s="115"/>
      <c r="N62" s="115"/>
      <c r="O62" s="115"/>
      <c r="P62" s="71"/>
      <c r="Q62" s="71">
        <f>IF($D62="","",VLOOKUP($D62,'Lista TG(S)'!$A$9:$J$72,2))</f>
      </c>
      <c r="R62" s="4"/>
      <c r="S62" s="4"/>
      <c r="T62" s="4"/>
    </row>
    <row r="63" spans="1:20" ht="9" customHeight="1">
      <c r="A63" s="109"/>
      <c r="B63" s="117"/>
      <c r="C63" s="117"/>
      <c r="D63" s="272"/>
      <c r="E63" s="115"/>
      <c r="F63" s="115"/>
      <c r="G63" s="115"/>
      <c r="H63" s="198"/>
      <c r="I63" s="115"/>
      <c r="J63" s="213"/>
      <c r="K63" s="212">
        <f>UPPER(IF(OR(J63="a",J63="as"),I59,IF(OR(J63="b",J63="bs"),I67,"")))</f>
      </c>
      <c r="L63" s="201"/>
      <c r="M63" s="121"/>
      <c r="N63" s="115"/>
      <c r="O63" s="115"/>
      <c r="P63" s="71"/>
      <c r="Q63" s="80"/>
      <c r="R63" s="4"/>
      <c r="S63" s="4"/>
      <c r="T63" s="4"/>
    </row>
    <row r="64" spans="1:20" ht="9" customHeight="1">
      <c r="A64" s="109"/>
      <c r="B64" s="117"/>
      <c r="C64" s="117"/>
      <c r="D64" s="272"/>
      <c r="E64" s="115">
        <f>IF($D65="","",VLOOKUP($D65,'ListaTG(D)'!$A$10:$T$41,19))</f>
      </c>
      <c r="F64" s="112"/>
      <c r="G64" s="115">
        <f>IF($D65="","",VLOOKUP($D65,'ListaTG(D)'!$A$10:$T$41,4))</f>
      </c>
      <c r="H64" s="198"/>
      <c r="I64" s="115"/>
      <c r="J64" s="213"/>
      <c r="K64" s="115"/>
      <c r="L64" s="240">
        <f>IF(OR(J63="a",J63="as"),J60,IF(OR(J63="b",J63="bs"),J68,""))</f>
      </c>
      <c r="M64" s="241">
        <f>IF(OR(J63="a",J63="as"),J68,IF(OR(J63="b",J63="bs"),J60,""))</f>
      </c>
      <c r="N64" s="115"/>
      <c r="O64" s="115"/>
      <c r="P64" s="71"/>
      <c r="Q64" s="71">
        <f>IF($D64="","",VLOOKUP($D64,'Lista TG(S)'!$A$9:$J$72,2))</f>
      </c>
      <c r="R64" s="115">
        <f>IF($D65="","",VLOOKUP($D65,'ListaTG(D)'!$A$10:$T$41,2))</f>
      </c>
      <c r="S64" s="4"/>
      <c r="T64" s="4"/>
    </row>
    <row r="65" spans="1:20" ht="9" customHeight="1">
      <c r="A65" s="109">
        <v>15</v>
      </c>
      <c r="B65" s="117">
        <f>IF($D65="","",VLOOKUP($D65,'ListaTG(D)'!$A$10:$T$41,8))</f>
      </c>
      <c r="C65" s="117">
        <f>IF($D65="","",VLOOKUP($D65,'ListaTG(D)'!$A$10:$T$41,9))</f>
      </c>
      <c r="D65" s="271"/>
      <c r="E65" s="115">
        <f>IF($D65="","",VLOOKUP($D65,'ListaTG(D)'!$A$10:$T$41,20))</f>
      </c>
      <c r="F65" s="115"/>
      <c r="G65" s="115">
        <f>IF($D65="","",VLOOKUP($D65,'ListaTG(D)'!$A$10:$T$41,7))</f>
      </c>
      <c r="H65" s="198"/>
      <c r="I65" s="108"/>
      <c r="J65" s="213"/>
      <c r="K65" s="115"/>
      <c r="L65" s="198"/>
      <c r="M65" s="115"/>
      <c r="N65" s="115"/>
      <c r="O65" s="115"/>
      <c r="P65" s="71"/>
      <c r="Q65" s="80"/>
      <c r="R65" s="115">
        <f>IF($D65="","",VLOOKUP($D65,'ListaTG(D)'!$A$10:$T$41,5))</f>
      </c>
      <c r="S65" s="4"/>
      <c r="T65" s="4"/>
    </row>
    <row r="66" spans="1:20" ht="9" customHeight="1">
      <c r="A66" s="76"/>
      <c r="B66" s="91"/>
      <c r="C66" s="91"/>
      <c r="D66" s="171"/>
      <c r="E66" s="72"/>
      <c r="F66" s="72"/>
      <c r="G66" s="72"/>
      <c r="H66" s="199"/>
      <c r="I66" s="211">
        <f>UPPER(IF(OR(H67="a",H67="as"),R64,IF(OR(H67="b",H67="bs"),R68,"")))</f>
      </c>
      <c r="J66" s="200"/>
      <c r="K66" s="115"/>
      <c r="L66" s="198"/>
      <c r="M66" s="115"/>
      <c r="N66" s="115"/>
      <c r="O66" s="115"/>
      <c r="P66" s="71"/>
      <c r="Q66" s="71">
        <f>IF($D66="","",VLOOKUP($D66,'Lista TG(S)'!$A$9:$J$72,2))</f>
      </c>
      <c r="R66" s="4"/>
      <c r="S66" s="4"/>
      <c r="T66" s="4"/>
    </row>
    <row r="67" spans="1:20" ht="9" customHeight="1">
      <c r="A67" s="109"/>
      <c r="B67" s="117"/>
      <c r="C67" s="117"/>
      <c r="D67" s="117"/>
      <c r="E67" s="115"/>
      <c r="F67" s="115"/>
      <c r="G67" s="115"/>
      <c r="H67" s="213"/>
      <c r="I67" s="212">
        <f>UPPER(IF(OR(H67="a",H67="as"),R65,IF(OR(H67="b",H67="bs"),R69,"")))</f>
      </c>
      <c r="J67" s="201"/>
      <c r="K67" s="108"/>
      <c r="L67" s="198"/>
      <c r="M67" s="115"/>
      <c r="N67" s="115"/>
      <c r="O67" s="115"/>
      <c r="P67" s="71"/>
      <c r="Q67" s="80"/>
      <c r="R67" s="4"/>
      <c r="S67" s="4"/>
      <c r="T67" s="4"/>
    </row>
    <row r="68" spans="1:20" ht="9" customHeight="1">
      <c r="A68" s="109"/>
      <c r="B68" s="110"/>
      <c r="C68" s="110"/>
      <c r="D68" s="210"/>
      <c r="E68" s="111">
        <f>IF($D69="","",VLOOKUP($D69,'ListaTG(D)'!$A$10:$T$41,19))</f>
      </c>
      <c r="F68" s="112"/>
      <c r="G68" s="111">
        <f>IF($D69="","",VLOOKUP($D69,'ListaTG(D)'!$A$10:$T$41,4))</f>
      </c>
      <c r="H68" s="200"/>
      <c r="I68" s="115"/>
      <c r="J68" s="240">
        <f>IF(OR(H67="a",H67="as"),D65,IF(OR(H67="b",H67="bs"),D69,""))</f>
      </c>
      <c r="K68" s="241">
        <f>IF(OR(H67="a",H67="as"),D69,IF(OR(H67="b",H67="bs"),D65,""))</f>
      </c>
      <c r="L68" s="115"/>
      <c r="M68" s="115"/>
      <c r="N68" s="115"/>
      <c r="O68" s="115"/>
      <c r="P68" s="71"/>
      <c r="Q68" s="71">
        <f>IF($D68="","",VLOOKUP($D68,'Lista TG(S)'!$A$9:$J$72,2))</f>
      </c>
      <c r="R68" s="115">
        <f>IF($D69="","",VLOOKUP($D69,'ListaTG(D)'!$A$10:$T$41,2))</f>
      </c>
      <c r="S68" s="4"/>
      <c r="T68" s="4"/>
    </row>
    <row r="69" spans="1:20" ht="9" customHeight="1">
      <c r="A69" s="78">
        <v>16</v>
      </c>
      <c r="B69" s="110">
        <f>IF($D69="","",VLOOKUP($D69,'ListaTG(D)'!$A$10:$T$41,8))</f>
      </c>
      <c r="C69" s="110">
        <f>IF($D69="","",VLOOKUP($D69,'ListaTG(D)'!$A$10:$T$41,9))</f>
      </c>
      <c r="D69" s="90"/>
      <c r="E69" s="111">
        <f>IF($D69="","",VLOOKUP($D69,'ListaTG(D)'!$A$10:$T$41,20))</f>
      </c>
      <c r="F69" s="111"/>
      <c r="G69" s="111">
        <f>IF($D69="","",VLOOKUP($D69,'ListaTG(D)'!$A$10:$T$41,7))</f>
      </c>
      <c r="H69" s="201"/>
      <c r="I69" s="108"/>
      <c r="J69" s="198"/>
      <c r="K69" s="115"/>
      <c r="L69" s="115"/>
      <c r="M69" s="115"/>
      <c r="N69" s="115"/>
      <c r="O69" s="115"/>
      <c r="P69" s="71"/>
      <c r="Q69" s="80"/>
      <c r="R69" s="115">
        <f>IF($D69="","",VLOOKUP($D69,'ListaTG(D)'!$A$10:$T$41,5))</f>
      </c>
      <c r="S69" s="4"/>
      <c r="T69" s="4"/>
    </row>
    <row r="70" spans="1:20" ht="9" customHeight="1">
      <c r="A70" s="109"/>
      <c r="B70" s="129"/>
      <c r="C70" s="129"/>
      <c r="D70" s="110"/>
      <c r="E70" s="130"/>
      <c r="F70" s="131"/>
      <c r="G70" s="132"/>
      <c r="H70" s="114"/>
      <c r="I70" s="115"/>
      <c r="J70" s="7"/>
      <c r="K70" s="7"/>
      <c r="L70" s="7"/>
      <c r="M70" s="7"/>
      <c r="N70" s="7"/>
      <c r="O70" s="7"/>
      <c r="P70" s="4"/>
      <c r="Q70" s="71">
        <f>IF($D70="","",VLOOKUP($D70,'Lista TG(S)'!$A$9:$J$72,2))</f>
      </c>
      <c r="R70" s="4"/>
      <c r="S70" s="4"/>
      <c r="T70" s="4"/>
    </row>
    <row r="71" spans="1:20" ht="9" customHeight="1">
      <c r="A71" s="4"/>
      <c r="B71" s="4"/>
      <c r="C71" s="4"/>
      <c r="D71" s="4"/>
      <c r="E71" s="4"/>
      <c r="F71" s="4"/>
      <c r="G71" s="4"/>
      <c r="H71" s="4"/>
      <c r="I71" s="4"/>
      <c r="J71" s="4"/>
      <c r="K71" s="4"/>
      <c r="L71" s="4"/>
      <c r="M71" s="4"/>
      <c r="N71" s="4"/>
      <c r="O71" s="4"/>
      <c r="P71" s="4"/>
      <c r="Q71" s="4"/>
      <c r="R71" s="4"/>
      <c r="S71" s="4"/>
      <c r="T71" s="4"/>
    </row>
    <row r="72" spans="1:20" ht="9" customHeight="1">
      <c r="A72" s="133"/>
      <c r="B72" s="134"/>
      <c r="C72" s="134"/>
      <c r="D72" s="135" t="s">
        <v>31</v>
      </c>
      <c r="E72" s="134"/>
      <c r="F72" s="134"/>
      <c r="G72" s="134"/>
      <c r="H72" s="134"/>
      <c r="I72" s="137" t="s">
        <v>38</v>
      </c>
      <c r="J72" s="135"/>
      <c r="K72" s="137" t="s">
        <v>30</v>
      </c>
      <c r="L72" s="135"/>
      <c r="M72" s="136" t="s">
        <v>66</v>
      </c>
      <c r="N72" s="138"/>
      <c r="O72" s="140"/>
      <c r="P72" s="4"/>
      <c r="Q72" s="85"/>
      <c r="R72" s="4"/>
      <c r="S72" s="4"/>
      <c r="T72" s="4"/>
    </row>
    <row r="73" spans="1:20" ht="9" customHeight="1">
      <c r="A73" s="141"/>
      <c r="B73" s="142"/>
      <c r="C73" s="142"/>
      <c r="D73" s="436" t="s">
        <v>34</v>
      </c>
      <c r="E73" s="436"/>
      <c r="F73" s="142"/>
      <c r="G73" s="142"/>
      <c r="H73" s="115">
        <v>1</v>
      </c>
      <c r="I73" s="115"/>
      <c r="J73" s="115"/>
      <c r="K73" s="115"/>
      <c r="L73" s="115">
        <v>1</v>
      </c>
      <c r="M73" s="115">
        <f>IF(C9&gt;0,IF(D9=1,R8,""))</f>
      </c>
      <c r="N73" s="115"/>
      <c r="O73" s="143"/>
      <c r="P73" s="4"/>
      <c r="Q73" s="4"/>
      <c r="R73" s="4"/>
      <c r="S73" s="4"/>
      <c r="T73" s="4"/>
    </row>
    <row r="74" spans="1:20" ht="9" customHeight="1">
      <c r="A74" s="141"/>
      <c r="B74" s="142"/>
      <c r="C74" s="142"/>
      <c r="D74" s="436"/>
      <c r="E74" s="436"/>
      <c r="F74" s="142"/>
      <c r="G74" s="142"/>
      <c r="H74" s="115">
        <v>2</v>
      </c>
      <c r="I74" s="115"/>
      <c r="J74" s="115"/>
      <c r="K74" s="115"/>
      <c r="L74" s="115"/>
      <c r="M74" s="115">
        <f>IF(C9&gt;0,IF(D9=1,R9,""))</f>
      </c>
      <c r="N74" s="115"/>
      <c r="O74" s="143"/>
      <c r="P74" s="4"/>
      <c r="Q74" s="4"/>
      <c r="R74" s="4"/>
      <c r="S74" s="4"/>
      <c r="T74" s="4"/>
    </row>
    <row r="75" spans="1:20" ht="9" customHeight="1">
      <c r="A75" s="141"/>
      <c r="B75" s="142"/>
      <c r="C75" s="142"/>
      <c r="D75" s="142" t="s">
        <v>32</v>
      </c>
      <c r="E75" s="142"/>
      <c r="F75" s="142"/>
      <c r="G75" s="142"/>
      <c r="H75" s="115">
        <v>3</v>
      </c>
      <c r="I75" s="115"/>
      <c r="J75" s="115"/>
      <c r="K75" s="115"/>
      <c r="L75" s="115">
        <v>2</v>
      </c>
      <c r="M75" s="115">
        <f>IF(C69&gt;0,IF(D69=2,R68,""))</f>
      </c>
      <c r="N75" s="115"/>
      <c r="O75" s="143"/>
      <c r="P75" s="4"/>
      <c r="Q75" s="4"/>
      <c r="R75" s="4"/>
      <c r="S75" s="4"/>
      <c r="T75" s="4"/>
    </row>
    <row r="76" spans="1:20" ht="9" customHeight="1">
      <c r="A76" s="144"/>
      <c r="B76" s="142"/>
      <c r="C76" s="142"/>
      <c r="D76" s="117">
        <v>1</v>
      </c>
      <c r="E76" s="115"/>
      <c r="F76" s="142"/>
      <c r="G76" s="142"/>
      <c r="H76" s="115">
        <v>4</v>
      </c>
      <c r="I76" s="115"/>
      <c r="J76" s="115"/>
      <c r="K76" s="115"/>
      <c r="L76" s="115"/>
      <c r="M76" s="115">
        <f>IF(C69&gt;0,IF(D69=2,R69,""))</f>
      </c>
      <c r="N76" s="115"/>
      <c r="O76" s="143"/>
      <c r="P76" s="4"/>
      <c r="Q76" s="4"/>
      <c r="R76" s="4"/>
      <c r="S76" s="4"/>
      <c r="T76" s="4"/>
    </row>
    <row r="77" spans="1:20" ht="9" customHeight="1">
      <c r="A77" s="144"/>
      <c r="B77" s="142"/>
      <c r="C77" s="142"/>
      <c r="D77" s="117">
        <v>2</v>
      </c>
      <c r="E77" s="115"/>
      <c r="F77" s="142"/>
      <c r="G77" s="142"/>
      <c r="H77" s="115"/>
      <c r="I77" s="115"/>
      <c r="J77" s="115"/>
      <c r="K77" s="115"/>
      <c r="L77" s="115">
        <v>3</v>
      </c>
      <c r="M77" s="115">
        <f>IF(AND(C25&gt;0,D25=3),R24,IF(AND(C53&gt;0,D53=3),R52,""))</f>
      </c>
      <c r="N77" s="115"/>
      <c r="O77" s="143"/>
      <c r="P77" s="4"/>
      <c r="Q77" s="4"/>
      <c r="R77" s="4"/>
      <c r="S77" s="4"/>
      <c r="T77" s="4"/>
    </row>
    <row r="78" spans="1:20" ht="9" customHeight="1">
      <c r="A78" s="141"/>
      <c r="B78" s="142"/>
      <c r="C78" s="142"/>
      <c r="D78" s="142" t="s">
        <v>33</v>
      </c>
      <c r="E78" s="142"/>
      <c r="F78" s="142"/>
      <c r="G78" s="142"/>
      <c r="H78" s="115"/>
      <c r="I78" s="115"/>
      <c r="J78" s="115"/>
      <c r="K78" s="115"/>
      <c r="L78" s="115"/>
      <c r="M78" s="115">
        <f>IF(AND(C25&gt;0,D25=3),R25,IF(AND(C53&gt;0,D53=3),R53,""))</f>
      </c>
      <c r="N78" s="115"/>
      <c r="O78" s="143"/>
      <c r="P78" s="4"/>
      <c r="Q78" s="4"/>
      <c r="R78" s="4"/>
      <c r="S78" s="4"/>
      <c r="T78" s="4"/>
    </row>
    <row r="79" spans="1:20" ht="9" customHeight="1">
      <c r="A79" s="141"/>
      <c r="B79" s="142"/>
      <c r="C79" s="142"/>
      <c r="D79" s="115"/>
      <c r="E79" s="115"/>
      <c r="F79" s="142"/>
      <c r="G79" s="142"/>
      <c r="H79" s="115"/>
      <c r="I79" s="115"/>
      <c r="J79" s="115"/>
      <c r="K79" s="115"/>
      <c r="L79" s="115">
        <v>4</v>
      </c>
      <c r="M79" s="115">
        <f>IF(AND(C25&gt;0,D25=4),R24,IF(AND(C53&gt;0,D53=4),R52,""))</f>
      </c>
      <c r="N79" s="115"/>
      <c r="O79" s="143"/>
      <c r="P79" s="4"/>
      <c r="Q79" s="4"/>
      <c r="R79" s="4"/>
      <c r="S79" s="4"/>
      <c r="T79" s="4"/>
    </row>
    <row r="80" spans="1:20" ht="9" customHeight="1">
      <c r="A80" s="141"/>
      <c r="B80" s="142"/>
      <c r="C80" s="142"/>
      <c r="D80" s="115"/>
      <c r="E80" s="145">
        <f>Tytuł!$C$14</f>
        <v>0</v>
      </c>
      <c r="F80" s="142"/>
      <c r="G80" s="142"/>
      <c r="H80" s="115"/>
      <c r="I80" s="115"/>
      <c r="J80" s="115"/>
      <c r="K80" s="115"/>
      <c r="L80" s="115"/>
      <c r="M80" s="115">
        <f>IF(AND(C25&gt;0,D25=4),R25,IF(AND(C53&gt;0,D53=4),R53,""))</f>
      </c>
      <c r="N80" s="115"/>
      <c r="O80" s="143"/>
      <c r="P80" s="4"/>
      <c r="Q80" s="4"/>
      <c r="R80" s="4"/>
      <c r="S80" s="4"/>
      <c r="T80" s="4"/>
    </row>
    <row r="81" spans="1:20" ht="9" customHeight="1">
      <c r="A81" s="146"/>
      <c r="B81" s="147"/>
      <c r="C81" s="147"/>
      <c r="D81" s="147"/>
      <c r="E81" s="147"/>
      <c r="F81" s="147"/>
      <c r="G81" s="147"/>
      <c r="H81" s="147"/>
      <c r="I81" s="147"/>
      <c r="J81" s="147"/>
      <c r="K81" s="147"/>
      <c r="L81" s="147"/>
      <c r="M81" s="147"/>
      <c r="N81" s="147"/>
      <c r="O81" s="148"/>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row r="89" spans="1:20" ht="12.75">
      <c r="A89" s="4"/>
      <c r="B89" s="4"/>
      <c r="C89" s="4"/>
      <c r="D89" s="4"/>
      <c r="E89" s="4"/>
      <c r="F89" s="4"/>
      <c r="G89" s="4"/>
      <c r="H89" s="4"/>
      <c r="I89" s="4"/>
      <c r="J89" s="4"/>
      <c r="K89" s="4"/>
      <c r="L89" s="4"/>
      <c r="M89" s="4"/>
      <c r="N89" s="4"/>
      <c r="O89" s="4"/>
      <c r="P89" s="4"/>
      <c r="Q89" s="4"/>
      <c r="R89" s="4"/>
      <c r="S89" s="4"/>
      <c r="T89" s="4"/>
    </row>
    <row r="90" spans="1:20" ht="12.75">
      <c r="A90" s="4"/>
      <c r="B90" s="4"/>
      <c r="C90" s="4"/>
      <c r="D90" s="4"/>
      <c r="E90" s="4"/>
      <c r="F90" s="4"/>
      <c r="G90" s="4"/>
      <c r="H90" s="4"/>
      <c r="I90" s="4"/>
      <c r="J90" s="4"/>
      <c r="K90" s="4"/>
      <c r="L90" s="4"/>
      <c r="M90" s="4"/>
      <c r="N90" s="4"/>
      <c r="O90" s="4"/>
      <c r="P90" s="4"/>
      <c r="Q90" s="4"/>
      <c r="R90" s="4"/>
      <c r="S90" s="4"/>
      <c r="T90" s="4"/>
    </row>
  </sheetData>
  <sheetProtection/>
  <mergeCells count="1">
    <mergeCell ref="D73:E74"/>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T90"/>
  <sheetViews>
    <sheetView showZeros="0" zoomScalePageLayoutView="0" workbookViewId="0" topLeftCell="A1">
      <selection activeCell="M3" sqref="M3"/>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1" customFormat="1" ht="19.5" customHeight="1">
      <c r="A1" s="19" t="str">
        <f>Tytuł!$C$10</f>
        <v>WTK-5</v>
      </c>
      <c r="B1" s="19"/>
      <c r="C1" s="19"/>
      <c r="D1" s="19"/>
      <c r="E1" s="19"/>
      <c r="F1" s="19"/>
      <c r="G1" s="19"/>
      <c r="H1" s="20" t="s">
        <v>17</v>
      </c>
      <c r="I1" s="13">
        <f>Tytuł!$C$14</f>
        <v>0</v>
      </c>
      <c r="J1" s="20"/>
      <c r="K1" s="13"/>
      <c r="L1" s="19"/>
      <c r="M1" s="19"/>
      <c r="N1" s="19"/>
      <c r="O1" s="19"/>
      <c r="P1" s="19"/>
      <c r="Q1" s="19"/>
      <c r="R1" s="19"/>
      <c r="S1" s="19"/>
      <c r="T1" s="19"/>
    </row>
    <row r="2" spans="1:20" ht="12.75">
      <c r="A2" s="4"/>
      <c r="B2" s="4"/>
      <c r="C2" s="4"/>
      <c r="D2" s="4"/>
      <c r="E2" s="4"/>
      <c r="F2" s="4"/>
      <c r="G2" s="4"/>
      <c r="H2" s="20" t="s">
        <v>4</v>
      </c>
      <c r="I2" s="13" t="str">
        <f>Tytuł!$G$10</f>
        <v>Skrzaty</v>
      </c>
      <c r="J2" s="20"/>
      <c r="K2" s="13"/>
      <c r="L2" s="4"/>
      <c r="M2" s="4"/>
      <c r="N2" s="4"/>
      <c r="O2" s="4"/>
      <c r="P2" s="4"/>
      <c r="Q2" s="4"/>
      <c r="R2" s="4"/>
      <c r="S2" s="4"/>
      <c r="T2" s="4"/>
    </row>
    <row r="3" spans="1:20" ht="12.75">
      <c r="A3" s="4"/>
      <c r="B3" s="4"/>
      <c r="C3" s="14" t="s">
        <v>18</v>
      </c>
      <c r="D3" s="4"/>
      <c r="E3" s="4"/>
      <c r="F3" s="4"/>
      <c r="G3" s="4"/>
      <c r="H3" s="20" t="s">
        <v>5</v>
      </c>
      <c r="I3" s="13" t="str">
        <f>Tytuł!$G$12</f>
        <v>Warszawa</v>
      </c>
      <c r="J3" s="20"/>
      <c r="K3" s="13"/>
      <c r="L3" s="4"/>
      <c r="M3" s="4"/>
      <c r="N3" s="4"/>
      <c r="O3" s="4"/>
      <c r="P3" s="4"/>
      <c r="Q3" s="4"/>
      <c r="R3" s="4"/>
      <c r="S3" s="4"/>
      <c r="T3" s="4"/>
    </row>
    <row r="4" spans="1:20" ht="12.75">
      <c r="A4" s="4"/>
      <c r="B4" s="4"/>
      <c r="C4" s="97" t="s">
        <v>52</v>
      </c>
      <c r="D4" s="4"/>
      <c r="E4" s="4"/>
      <c r="F4" s="4"/>
      <c r="G4" s="4"/>
      <c r="H4" s="20" t="s">
        <v>6</v>
      </c>
      <c r="I4" s="13" t="str">
        <f>Tytuł!$G$14</f>
        <v>6-8.08.2014</v>
      </c>
      <c r="J4" s="20"/>
      <c r="K4" s="13"/>
      <c r="L4" s="4"/>
      <c r="M4" s="4"/>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65"/>
      <c r="B6" s="66" t="s">
        <v>20</v>
      </c>
      <c r="C6" s="66" t="s">
        <v>21</v>
      </c>
      <c r="D6" s="66" t="s">
        <v>8</v>
      </c>
      <c r="E6" s="65" t="s">
        <v>22</v>
      </c>
      <c r="F6" s="65"/>
      <c r="G6" s="66" t="s">
        <v>11</v>
      </c>
      <c r="H6" s="65"/>
      <c r="I6" s="66" t="s">
        <v>25</v>
      </c>
      <c r="J6" s="66"/>
      <c r="K6" s="66" t="s">
        <v>26</v>
      </c>
      <c r="L6" s="66"/>
      <c r="M6" s="66" t="s">
        <v>37</v>
      </c>
      <c r="N6" s="66"/>
      <c r="O6" s="65"/>
      <c r="Q6" s="4"/>
      <c r="R6" s="4"/>
      <c r="S6" s="4"/>
      <c r="T6" s="4"/>
    </row>
    <row r="7" spans="1:20" ht="6" customHeight="1">
      <c r="A7" s="67"/>
      <c r="B7" s="4"/>
      <c r="C7" s="4"/>
      <c r="D7" s="4"/>
      <c r="E7" s="4"/>
      <c r="F7" s="4"/>
      <c r="G7" s="4"/>
      <c r="H7" s="4"/>
      <c r="I7" s="4"/>
      <c r="J7" s="4"/>
      <c r="K7" s="4"/>
      <c r="L7" s="4"/>
      <c r="M7" s="4"/>
      <c r="N7" s="4"/>
      <c r="O7" s="4"/>
      <c r="P7" s="4"/>
      <c r="Q7" s="98"/>
      <c r="R7" s="4"/>
      <c r="S7" s="4"/>
      <c r="T7" s="4"/>
    </row>
    <row r="8" spans="1:20" ht="9" customHeight="1">
      <c r="A8" s="109"/>
      <c r="B8" s="110"/>
      <c r="C8" s="110"/>
      <c r="D8" s="110"/>
      <c r="E8" s="111">
        <f>IF($D9="","",VLOOKUP($D9,'ListaTG(D)'!$A$10:$T$41,19))</f>
      </c>
      <c r="F8" s="112"/>
      <c r="G8" s="111">
        <f>IF($D9="","",VLOOKUP($D9,'ListaTG(D)'!$A$10:$T$41,4))</f>
      </c>
      <c r="H8" s="7"/>
      <c r="I8" s="7"/>
      <c r="J8" s="7"/>
      <c r="K8" s="7"/>
      <c r="L8" s="7"/>
      <c r="M8" s="7"/>
      <c r="N8" s="7"/>
      <c r="O8" s="7"/>
      <c r="P8" s="4"/>
      <c r="Q8" s="71">
        <f>IF($D8="","",VLOOKUP($D8,'Lista TG(S)'!$A$9:$J$72,2))</f>
      </c>
      <c r="R8" s="115">
        <f>IF($D9="","",VLOOKUP($D9,'ListaTG(D)'!$A$10:$T$41,2))</f>
      </c>
      <c r="S8" s="4"/>
      <c r="T8" s="4"/>
    </row>
    <row r="9" spans="1:20" ht="9" customHeight="1">
      <c r="A9" s="109">
        <v>1</v>
      </c>
      <c r="B9" s="110">
        <f>IF($D9="","",VLOOKUP($D9,'ListaTG(D)'!$A$10:$T$41,8))</f>
      </c>
      <c r="C9" s="110">
        <f>IF($D9="","",VLOOKUP($D9,'ListaTG(D)'!$A$10:$T$41,9))</f>
      </c>
      <c r="D9" s="90"/>
      <c r="E9" s="111">
        <f>IF($D9="","",VLOOKUP($D9,'ListaTG(D)'!$A$10:$T$41,20))</f>
      </c>
      <c r="F9" s="111"/>
      <c r="G9" s="111">
        <f>IF($D9="","",VLOOKUP($D9,'ListaTG(D)'!$A$10:$T$41,7))</f>
      </c>
      <c r="H9" s="198"/>
      <c r="I9" s="108"/>
      <c r="J9" s="115"/>
      <c r="K9" s="115"/>
      <c r="L9" s="115"/>
      <c r="M9" s="115"/>
      <c r="N9" s="115"/>
      <c r="O9" s="115"/>
      <c r="P9" s="71"/>
      <c r="Q9" s="71"/>
      <c r="R9" s="115">
        <f>IF($D9="","",VLOOKUP($D9,'ListaTG(D)'!$A$10:$T$41,5))</f>
      </c>
      <c r="S9" s="4"/>
      <c r="T9" s="4"/>
    </row>
    <row r="10" spans="1:20" ht="9" customHeight="1">
      <c r="A10" s="76"/>
      <c r="B10" s="91"/>
      <c r="C10" s="91"/>
      <c r="D10" s="171"/>
      <c r="E10" s="72"/>
      <c r="F10" s="72"/>
      <c r="G10" s="72"/>
      <c r="H10" s="199"/>
      <c r="I10" s="211">
        <f>UPPER(IF(OR(H11="a",H11="as"),R8,IF(OR(H11="b",H11="bs"),R12,"")))</f>
      </c>
      <c r="J10" s="198"/>
      <c r="K10" s="115"/>
      <c r="L10" s="115"/>
      <c r="M10" s="115"/>
      <c r="N10" s="115"/>
      <c r="O10" s="115"/>
      <c r="P10" s="71"/>
      <c r="Q10" s="71">
        <f>IF($D10="","",VLOOKUP($D10,'Lista TG(S)'!$A$9:$J$72,2))</f>
      </c>
      <c r="R10" s="4"/>
      <c r="S10" s="4"/>
      <c r="T10" s="4"/>
    </row>
    <row r="11" spans="1:20" ht="9" customHeight="1">
      <c r="A11" s="109"/>
      <c r="B11" s="117"/>
      <c r="C11" s="117"/>
      <c r="D11" s="117"/>
      <c r="E11" s="115"/>
      <c r="F11" s="115"/>
      <c r="G11" s="115"/>
      <c r="H11" s="213"/>
      <c r="I11" s="212">
        <f>UPPER(IF(OR(H11="a",H11="as"),R9,IF(OR(H11="b",H11="bs"),R13,"")))</f>
      </c>
      <c r="J11" s="198"/>
      <c r="K11" s="108"/>
      <c r="L11" s="115"/>
      <c r="M11" s="115"/>
      <c r="N11" s="115"/>
      <c r="O11" s="115"/>
      <c r="P11" s="71"/>
      <c r="Q11" s="98"/>
      <c r="R11" s="4"/>
      <c r="S11" s="4"/>
      <c r="T11" s="4"/>
    </row>
    <row r="12" spans="1:20" ht="9" customHeight="1">
      <c r="A12" s="109"/>
      <c r="B12" s="117"/>
      <c r="C12" s="117"/>
      <c r="D12" s="272"/>
      <c r="E12" s="115">
        <f>IF($D13="","",VLOOKUP($D13,'ListaTG(D)'!$A$10:$T$41,19))</f>
      </c>
      <c r="F12" s="112"/>
      <c r="G12" s="115">
        <f>IF($D13="","",VLOOKUP($D13,'ListaTG(D)'!$A$10:$T$41,4))</f>
      </c>
      <c r="H12" s="200"/>
      <c r="I12" s="72"/>
      <c r="J12" s="238">
        <f>IF(OR(H11="a",H11="as"),D9,IF(OR(H11="b",H11="bs"),D13,""))</f>
      </c>
      <c r="K12" s="239">
        <f>IF(OR(H11="a",H11="as"),D13,IF(OR(H11="b",H11="bs"),D9,""))</f>
      </c>
      <c r="L12" s="198"/>
      <c r="M12" s="115"/>
      <c r="N12" s="115"/>
      <c r="O12" s="115"/>
      <c r="P12" s="71"/>
      <c r="Q12" s="71">
        <f>IF($D12="","",VLOOKUP($D12,'Lista TG(S)'!$A$9:$J$72,2))</f>
      </c>
      <c r="R12" s="115">
        <f>IF($D13="","",VLOOKUP($D13,'ListaTG(D)'!$A$10:$T$41,2))</f>
      </c>
      <c r="S12" s="4"/>
      <c r="T12" s="4"/>
    </row>
    <row r="13" spans="1:20" ht="9" customHeight="1">
      <c r="A13" s="78">
        <v>2</v>
      </c>
      <c r="B13" s="117">
        <f>IF($D13="","",VLOOKUP($D13,'ListaTG(D)'!$A$10:$T$41,8))</f>
      </c>
      <c r="C13" s="117">
        <f>IF($D13="","",VLOOKUP($D13,'ListaTG(D)'!$A$10:$T$41,9))</f>
      </c>
      <c r="D13" s="271"/>
      <c r="E13" s="115">
        <f>IF($D13="","",VLOOKUP($D13,'ListaTG(D)'!$A$10:$T$41,20))</f>
      </c>
      <c r="F13" s="115"/>
      <c r="G13" s="115">
        <f>IF($D13="","",VLOOKUP($D13,'ListaTG(D)'!$A$10:$T$41,7))</f>
      </c>
      <c r="H13" s="201"/>
      <c r="I13" s="108"/>
      <c r="J13" s="200"/>
      <c r="K13" s="115"/>
      <c r="L13" s="198"/>
      <c r="M13" s="115"/>
      <c r="N13" s="115"/>
      <c r="O13" s="115"/>
      <c r="P13" s="71"/>
      <c r="Q13" s="98"/>
      <c r="R13" s="115">
        <f>IF($D13="","",VLOOKUP($D13,'ListaTG(D)'!$A$10:$T$41,5))</f>
      </c>
      <c r="S13" s="4"/>
      <c r="T13" s="4"/>
    </row>
    <row r="14" spans="1:20" ht="9" customHeight="1">
      <c r="A14" s="109"/>
      <c r="B14" s="91"/>
      <c r="C14" s="91"/>
      <c r="D14" s="272"/>
      <c r="E14" s="72"/>
      <c r="F14" s="72"/>
      <c r="G14" s="72"/>
      <c r="H14" s="198"/>
      <c r="I14" s="115"/>
      <c r="J14" s="200"/>
      <c r="K14" s="211">
        <f>UPPER(IF(OR(J15="a",J15="as"),I10,IF(OR(J15="b",J15="bs"),I18,"")))</f>
      </c>
      <c r="L14" s="198"/>
      <c r="M14" s="115"/>
      <c r="N14" s="115"/>
      <c r="O14" s="115"/>
      <c r="P14" s="71"/>
      <c r="Q14" s="71">
        <f>IF($D14="","",VLOOKUP($D14,'Lista TG(S)'!$A$9:$J$72,2))</f>
      </c>
      <c r="R14" s="4"/>
      <c r="S14" s="4"/>
      <c r="T14" s="4"/>
    </row>
    <row r="15" spans="1:20" ht="9" customHeight="1">
      <c r="A15" s="109"/>
      <c r="B15" s="117"/>
      <c r="C15" s="117"/>
      <c r="D15" s="272"/>
      <c r="E15" s="115"/>
      <c r="F15" s="115"/>
      <c r="G15" s="115"/>
      <c r="H15" s="198"/>
      <c r="I15" s="115"/>
      <c r="J15" s="213"/>
      <c r="K15" s="212">
        <f>UPPER(IF(OR(J15="a",J15="as"),I11,IF(OR(J15="b",J15="bs"),I19,"")))</f>
      </c>
      <c r="L15" s="198"/>
      <c r="M15" s="108"/>
      <c r="N15" s="115"/>
      <c r="O15" s="115"/>
      <c r="P15" s="71"/>
      <c r="Q15" s="98"/>
      <c r="R15" s="4"/>
      <c r="S15" s="4"/>
      <c r="T15" s="4"/>
    </row>
    <row r="16" spans="1:20" ht="9" customHeight="1">
      <c r="A16" s="109"/>
      <c r="B16" s="117"/>
      <c r="C16" s="117"/>
      <c r="D16" s="272"/>
      <c r="E16" s="115">
        <f>IF($D17="","",VLOOKUP($D17,'ListaTG(D)'!$A$10:$T$41,19))</f>
      </c>
      <c r="F16" s="112"/>
      <c r="G16" s="115">
        <f>IF($D17="","",VLOOKUP($D17,'ListaTG(D)'!$A$10:$T$41,4))</f>
      </c>
      <c r="H16" s="198"/>
      <c r="I16" s="115"/>
      <c r="J16" s="213"/>
      <c r="K16" s="72" t="s">
        <v>39</v>
      </c>
      <c r="L16" s="238">
        <f>IF(OR(J15="a",J15="as"),J12,IF(OR(J15="b",J15="bs"),J20,""))</f>
      </c>
      <c r="M16" s="239">
        <f>IF(OR(J15="a",J15="as"),J20,IF(OR(J15="b",J15="bs"),J12,""))</f>
      </c>
      <c r="N16" s="115"/>
      <c r="O16" s="115"/>
      <c r="P16" s="71"/>
      <c r="Q16" s="71">
        <f>IF($D16="","",VLOOKUP($D16,'Lista TG(S)'!$A$9:$J$72,2))</f>
      </c>
      <c r="R16" s="115">
        <f>IF($D17="","",VLOOKUP($D17,'ListaTG(D)'!$A$10:$T$41,2))</f>
      </c>
      <c r="S16" s="4"/>
      <c r="T16" s="4"/>
    </row>
    <row r="17" spans="1:20" ht="9" customHeight="1">
      <c r="A17" s="109">
        <v>3</v>
      </c>
      <c r="B17" s="117">
        <f>IF($D17="","",VLOOKUP($D17,'ListaTG(D)'!$A$10:$T$41,8))</f>
      </c>
      <c r="C17" s="117">
        <f>IF($D17="","",VLOOKUP($D17,'ListaTG(D)'!$A$10:$T$41,9))</f>
      </c>
      <c r="D17" s="271"/>
      <c r="E17" s="115">
        <f>IF($D17="","",VLOOKUP($D17,'ListaTG(D)'!$A$10:$T$41,20))</f>
      </c>
      <c r="F17" s="115"/>
      <c r="G17" s="115">
        <f>IF($D17="","",VLOOKUP($D17,'ListaTG(D)'!$A$10:$T$41,7))</f>
      </c>
      <c r="H17" s="198"/>
      <c r="I17" s="108"/>
      <c r="J17" s="200"/>
      <c r="K17" s="115"/>
      <c r="L17" s="200"/>
      <c r="M17" s="115"/>
      <c r="N17" s="115"/>
      <c r="O17" s="115"/>
      <c r="P17" s="71"/>
      <c r="Q17" s="98"/>
      <c r="R17" s="115">
        <f>IF($D17="","",VLOOKUP($D17,'ListaTG(D)'!$A$10:$T$41,5))</f>
      </c>
      <c r="S17" s="4"/>
      <c r="T17" s="4"/>
    </row>
    <row r="18" spans="1:20" ht="9" customHeight="1">
      <c r="A18" s="76"/>
      <c r="B18" s="91"/>
      <c r="C18" s="91"/>
      <c r="D18" s="273"/>
      <c r="E18" s="72"/>
      <c r="F18" s="72"/>
      <c r="G18" s="72"/>
      <c r="H18" s="199"/>
      <c r="I18" s="211">
        <f>UPPER(IF(OR(H19="a",H19="as"),R16,IF(OR(H19="b",H19="bs"),R20,"")))</f>
      </c>
      <c r="J18" s="200"/>
      <c r="K18" s="115"/>
      <c r="L18" s="200"/>
      <c r="M18" s="115"/>
      <c r="N18" s="115"/>
      <c r="O18" s="115"/>
      <c r="P18" s="71"/>
      <c r="Q18" s="71">
        <f>IF($D18="","",VLOOKUP($D18,'Lista TG(S)'!$A$9:$J$72,2))</f>
      </c>
      <c r="R18" s="4"/>
      <c r="S18" s="4"/>
      <c r="T18" s="4"/>
    </row>
    <row r="19" spans="1:20" ht="9" customHeight="1">
      <c r="A19" s="109"/>
      <c r="B19" s="117"/>
      <c r="C19" s="117"/>
      <c r="D19" s="272"/>
      <c r="E19" s="115"/>
      <c r="F19" s="115"/>
      <c r="G19" s="115"/>
      <c r="H19" s="213"/>
      <c r="I19" s="212">
        <f>UPPER(IF(OR(H19="a",H19="as"),R17,IF(OR(H19="b",H19="bs"),R21,"")))</f>
      </c>
      <c r="J19" s="219"/>
      <c r="K19" s="175"/>
      <c r="L19" s="200"/>
      <c r="M19" s="115"/>
      <c r="N19" s="115"/>
      <c r="O19" s="115"/>
      <c r="P19" s="71"/>
      <c r="Q19" s="98"/>
      <c r="R19" s="4"/>
      <c r="S19" s="4"/>
      <c r="T19" s="4"/>
    </row>
    <row r="20" spans="1:20" ht="9" customHeight="1">
      <c r="A20" s="109"/>
      <c r="B20" s="117"/>
      <c r="C20" s="117"/>
      <c r="D20" s="272"/>
      <c r="E20" s="115">
        <f>IF($D21="","",VLOOKUP($D21,'ListaTG(D)'!$A$10:$T$41,19))</f>
      </c>
      <c r="F20" s="112"/>
      <c r="G20" s="115">
        <f>IF($D21="","",VLOOKUP($D21,'ListaTG(D)'!$A$10:$T$41,4))</f>
      </c>
      <c r="H20" s="200"/>
      <c r="I20" s="115"/>
      <c r="J20" s="240">
        <f>IF(OR(H19="a",H19="as"),D17,IF(OR(H19="b",H19="bs"),D21,""))</f>
      </c>
      <c r="K20" s="241">
        <f>IF(OR(H19="a",H19="as"),D21,IF(OR(H19="b",H19="bs"),D17,""))</f>
      </c>
      <c r="L20" s="200"/>
      <c r="M20" s="115"/>
      <c r="N20" s="115"/>
      <c r="O20" s="115"/>
      <c r="P20" s="71"/>
      <c r="Q20" s="71">
        <f>IF($D20="","",VLOOKUP($D20,'Lista TG(S)'!$A$9:$J$72,2))</f>
      </c>
      <c r="R20" s="115">
        <f>IF($D21="","",VLOOKUP($D21,'ListaTG(D)'!$A$10:$T$41,2))</f>
      </c>
      <c r="S20" s="4"/>
      <c r="T20" s="4"/>
    </row>
    <row r="21" spans="1:20" ht="9" customHeight="1">
      <c r="A21" s="78">
        <v>4</v>
      </c>
      <c r="B21" s="117">
        <f>IF($D21="","",VLOOKUP($D21,'ListaTG(D)'!$A$10:$T$41,8))</f>
      </c>
      <c r="C21" s="117">
        <f>IF($D21="","",VLOOKUP($D21,'ListaTG(D)'!$A$10:$T$41,9))</f>
      </c>
      <c r="D21" s="271"/>
      <c r="E21" s="115">
        <f>IF($D21="","",VLOOKUP($D21,'ListaTG(D)'!$A$10:$T$41,20))</f>
      </c>
      <c r="F21" s="115"/>
      <c r="G21" s="115">
        <f>IF($D21="","",VLOOKUP($D21,'ListaTG(D)'!$A$10:$T$41,7))</f>
      </c>
      <c r="H21" s="201"/>
      <c r="I21" s="108"/>
      <c r="J21" s="198"/>
      <c r="K21" s="115"/>
      <c r="L21" s="200"/>
      <c r="M21" s="115"/>
      <c r="N21" s="115"/>
      <c r="O21" s="115"/>
      <c r="P21" s="71"/>
      <c r="Q21" s="98"/>
      <c r="R21" s="115">
        <f>IF($D21="","",VLOOKUP($D21,'ListaTG(D)'!$A$10:$T$41,5))</f>
      </c>
      <c r="S21" s="4"/>
      <c r="T21" s="4"/>
    </row>
    <row r="22" spans="1:20" ht="9" customHeight="1">
      <c r="A22" s="109"/>
      <c r="B22" s="129"/>
      <c r="C22" s="129"/>
      <c r="D22" s="274"/>
      <c r="E22" s="130"/>
      <c r="F22" s="130"/>
      <c r="G22" s="130"/>
      <c r="H22" s="198"/>
      <c r="I22" s="115"/>
      <c r="J22" s="198"/>
      <c r="K22" s="115"/>
      <c r="L22" s="200"/>
      <c r="M22" s="211">
        <f>UPPER(IF(OR(L23="a",L23="as"),K14,IF(OR(L23="b",L23="bs"),K30,"")))</f>
      </c>
      <c r="N22" s="115"/>
      <c r="O22" s="115"/>
      <c r="P22" s="71"/>
      <c r="Q22" s="71">
        <f>IF($D22="","",VLOOKUP($D22,'Lista TG(S)'!$A$9:$J$72,2))</f>
      </c>
      <c r="R22" s="4"/>
      <c r="S22" s="4"/>
      <c r="T22" s="4"/>
    </row>
    <row r="23" spans="1:20" ht="9" customHeight="1">
      <c r="A23" s="109"/>
      <c r="B23" s="117"/>
      <c r="C23" s="117"/>
      <c r="D23" s="272"/>
      <c r="E23" s="115"/>
      <c r="F23" s="115"/>
      <c r="G23" s="115"/>
      <c r="H23" s="198"/>
      <c r="I23" s="115"/>
      <c r="J23" s="198"/>
      <c r="K23" s="198"/>
      <c r="L23" s="213"/>
      <c r="M23" s="212">
        <f>UPPER(IF(OR(L23="a",L23="as"),K15,IF(OR(L23="b",L23="bs"),K31,"")))</f>
      </c>
      <c r="N23" s="198"/>
      <c r="O23" s="115"/>
      <c r="P23" s="71"/>
      <c r="Q23" s="98"/>
      <c r="R23" s="4"/>
      <c r="S23" s="4"/>
      <c r="T23" s="4"/>
    </row>
    <row r="24" spans="1:20" ht="9" customHeight="1">
      <c r="A24" s="109"/>
      <c r="B24" s="117"/>
      <c r="C24" s="117"/>
      <c r="D24" s="272"/>
      <c r="E24" s="115">
        <f>IF($D25="","",VLOOKUP($D25,'ListaTG(D)'!$A$10:$T$41,19))</f>
      </c>
      <c r="F24" s="233"/>
      <c r="G24" s="115">
        <f>IF($D25="","",VLOOKUP($D25,'ListaTG(D)'!$A$10:$T$41,4))</f>
      </c>
      <c r="H24" s="198"/>
      <c r="I24" s="115"/>
      <c r="J24" s="198"/>
      <c r="K24" s="115"/>
      <c r="L24" s="213"/>
      <c r="M24" s="72"/>
      <c r="N24" s="240">
        <f>IF(OR(L23="a",L23="as"),L16,IF(OR(L23="b",L23="bs"),L32,""))</f>
      </c>
      <c r="O24" s="241">
        <f>IF(OR(L23="a",L23="as"),L32,IF(OR(L23="b",L23="bs"),L16,""))</f>
      </c>
      <c r="P24" s="115"/>
      <c r="Q24" s="71">
        <f>IF($D24="","",VLOOKUP($D24,'Lista TG(S)'!$A$9:$J$72,2))</f>
      </c>
      <c r="R24" s="115">
        <f>IF($D25="","",VLOOKUP($D25,'ListaTG(D)'!$A$10:$T$41,2))</f>
      </c>
      <c r="S24" s="4"/>
      <c r="T24" s="4"/>
    </row>
    <row r="25" spans="1:20" ht="9" customHeight="1">
      <c r="A25" s="109">
        <v>5</v>
      </c>
      <c r="B25" s="117">
        <f>IF($D25="","",VLOOKUP($D25,'ListaTG(D)'!$A$10:$T$41,8))</f>
      </c>
      <c r="C25" s="117">
        <f>IF($D25="","",VLOOKUP($D25,'ListaTG(D)'!$A$10:$T$41,9))</f>
      </c>
      <c r="D25" s="271"/>
      <c r="E25" s="115">
        <f>IF($D25="","",VLOOKUP($D25,'ListaTG(D)'!$A$10:$T$41,20))</f>
      </c>
      <c r="F25" s="115"/>
      <c r="G25" s="115">
        <f>IF($D25="","",VLOOKUP($D25,'ListaTG(D)'!$A$10:$T$41,7))</f>
      </c>
      <c r="H25" s="198"/>
      <c r="I25" s="108"/>
      <c r="J25" s="198"/>
      <c r="K25" s="115"/>
      <c r="L25" s="200"/>
      <c r="M25" s="115"/>
      <c r="N25" s="115"/>
      <c r="O25" s="115"/>
      <c r="P25" s="115"/>
      <c r="Q25" s="98"/>
      <c r="R25" s="115">
        <f>IF($D25="","",VLOOKUP($D25,'ListaTG(D)'!$A$10:$T$41,5))</f>
      </c>
      <c r="S25" s="4"/>
      <c r="T25" s="4"/>
    </row>
    <row r="26" spans="1:20" ht="9" customHeight="1">
      <c r="A26" s="76"/>
      <c r="B26" s="91"/>
      <c r="C26" s="91"/>
      <c r="D26" s="273"/>
      <c r="E26" s="72"/>
      <c r="F26" s="72"/>
      <c r="G26" s="72"/>
      <c r="H26" s="199"/>
      <c r="I26" s="211">
        <f>UPPER(IF(OR(H27="a",H27="as"),R24,IF(OR(H27="b",H27="bs"),R28,"")))</f>
      </c>
      <c r="J26" s="198"/>
      <c r="K26" s="115"/>
      <c r="L26" s="200"/>
      <c r="M26" s="115"/>
      <c r="N26" s="115"/>
      <c r="O26" s="115"/>
      <c r="P26" s="115"/>
      <c r="Q26" s="71">
        <f>IF($D26="","",VLOOKUP($D26,'Lista TG(S)'!$A$9:$J$72,2))</f>
      </c>
      <c r="R26" s="4"/>
      <c r="S26" s="4"/>
      <c r="T26" s="4"/>
    </row>
    <row r="27" spans="1:20" ht="9" customHeight="1">
      <c r="A27" s="109"/>
      <c r="B27" s="117"/>
      <c r="C27" s="117"/>
      <c r="D27" s="272"/>
      <c r="E27" s="115"/>
      <c r="F27" s="115"/>
      <c r="G27" s="115"/>
      <c r="H27" s="213"/>
      <c r="I27" s="212">
        <f>UPPER(IF(OR(H27="a",H27="as"),R25,IF(OR(H27="b",H27="bs"),R29,"")))</f>
      </c>
      <c r="J27" s="198"/>
      <c r="K27" s="108"/>
      <c r="L27" s="200"/>
      <c r="M27" s="115"/>
      <c r="N27" s="115"/>
      <c r="O27" s="115"/>
      <c r="P27" s="115"/>
      <c r="Q27" s="98"/>
      <c r="R27" s="4"/>
      <c r="S27" s="4"/>
      <c r="T27" s="4"/>
    </row>
    <row r="28" spans="1:20" ht="9" customHeight="1">
      <c r="A28" s="109"/>
      <c r="B28" s="117"/>
      <c r="C28" s="117"/>
      <c r="D28" s="272"/>
      <c r="E28" s="115">
        <f>IF($D29="","",VLOOKUP($D29,'ListaTG(D)'!$A$10:$T$41,19))</f>
      </c>
      <c r="F28" s="112"/>
      <c r="G28" s="115">
        <f>IF($D29="","",VLOOKUP($D29,'ListaTG(D)'!$A$10:$T$41,4))</f>
      </c>
      <c r="H28" s="200"/>
      <c r="I28" s="72"/>
      <c r="J28" s="238">
        <f>IF(OR(H27="a",H27="as"),D25,IF(OR(H27="b",H27="bs"),D29,""))</f>
      </c>
      <c r="K28" s="239">
        <f>IF(OR(H27="a",H27="as"),D29,IF(OR(H27="b",H27="bs"),D25,""))</f>
      </c>
      <c r="L28" s="200"/>
      <c r="M28" s="115"/>
      <c r="N28" s="115"/>
      <c r="O28" s="115"/>
      <c r="P28" s="115"/>
      <c r="Q28" s="71">
        <f>IF($D28="","",VLOOKUP($D28,'Lista TG(S)'!$A$9:$J$72,2))</f>
      </c>
      <c r="R28" s="115">
        <f>IF($D29="","",VLOOKUP($D29,'ListaTG(D)'!$A$10:$T$41,2))</f>
      </c>
      <c r="S28" s="4"/>
      <c r="T28" s="4"/>
    </row>
    <row r="29" spans="1:20" ht="9" customHeight="1">
      <c r="A29" s="78">
        <v>6</v>
      </c>
      <c r="B29" s="117">
        <f>IF($D29="","",VLOOKUP($D29,'ListaTG(D)'!$A$10:$T$41,8))</f>
      </c>
      <c r="C29" s="117">
        <f>IF($D29="","",VLOOKUP($D29,'ListaTG(D)'!$A$10:$T$41,9))</f>
      </c>
      <c r="D29" s="271"/>
      <c r="E29" s="115">
        <f>IF($D29="","",VLOOKUP($D29,'ListaTG(D)'!$A$10:$T$41,20))</f>
      </c>
      <c r="F29" s="115"/>
      <c r="G29" s="115">
        <f>IF($D29="","",VLOOKUP($D29,'ListaTG(D)'!$A$10:$T$41,7))</f>
      </c>
      <c r="H29" s="201"/>
      <c r="I29" s="108"/>
      <c r="J29" s="200"/>
      <c r="K29" s="115"/>
      <c r="L29" s="200"/>
      <c r="M29" s="115"/>
      <c r="N29" s="115"/>
      <c r="O29" s="115"/>
      <c r="P29" s="115"/>
      <c r="Q29" s="98"/>
      <c r="R29" s="115">
        <f>IF($D29="","",VLOOKUP($D29,'ListaTG(D)'!$A$10:$T$41,5))</f>
      </c>
      <c r="S29" s="4"/>
      <c r="T29" s="4"/>
    </row>
    <row r="30" spans="1:20" ht="9" customHeight="1">
      <c r="A30" s="109"/>
      <c r="B30" s="91"/>
      <c r="C30" s="91"/>
      <c r="D30" s="272"/>
      <c r="E30" s="72"/>
      <c r="F30" s="72"/>
      <c r="G30" s="72"/>
      <c r="H30" s="198"/>
      <c r="I30" s="115"/>
      <c r="J30" s="200"/>
      <c r="K30" s="211">
        <f>UPPER(IF(OR(J31="a",J31="as"),I26,IF(OR(J31="b",J31="bs"),I34,"")))</f>
      </c>
      <c r="L30" s="200"/>
      <c r="M30" s="115"/>
      <c r="N30" s="115"/>
      <c r="O30" s="115"/>
      <c r="P30" s="115"/>
      <c r="Q30" s="71">
        <f>IF($D30="","",VLOOKUP($D30,'Lista TG(S)'!$A$9:$J$72,2))</f>
      </c>
      <c r="R30" s="4"/>
      <c r="S30" s="4"/>
      <c r="T30" s="4"/>
    </row>
    <row r="31" spans="1:20" ht="9" customHeight="1">
      <c r="A31" s="109"/>
      <c r="B31" s="117"/>
      <c r="C31" s="117"/>
      <c r="D31" s="272"/>
      <c r="E31" s="115"/>
      <c r="F31" s="115"/>
      <c r="G31" s="115"/>
      <c r="H31" s="198"/>
      <c r="I31" s="115"/>
      <c r="J31" s="213"/>
      <c r="K31" s="212">
        <f>UPPER(IF(OR(J31="a",J31="as"),I27,IF(OR(J31="b",J31="bs"),I35,"")))</f>
      </c>
      <c r="L31" s="201"/>
      <c r="M31" s="121"/>
      <c r="N31" s="115"/>
      <c r="O31" s="115"/>
      <c r="P31" s="115"/>
      <c r="Q31" s="98"/>
      <c r="R31" s="4"/>
      <c r="S31" s="4"/>
      <c r="T31" s="4"/>
    </row>
    <row r="32" spans="1:20" ht="9" customHeight="1">
      <c r="A32" s="109"/>
      <c r="B32" s="117"/>
      <c r="C32" s="117"/>
      <c r="D32" s="272"/>
      <c r="E32" s="115">
        <f>IF($D33="","",VLOOKUP($D33,'ListaTG(D)'!$A$10:$T$41,19))</f>
      </c>
      <c r="F32" s="112"/>
      <c r="G32" s="115">
        <f>IF($D33="","",VLOOKUP($D33,'ListaTG(D)'!$A$10:$T$41,4))</f>
      </c>
      <c r="H32" s="198"/>
      <c r="I32" s="115"/>
      <c r="J32" s="213"/>
      <c r="K32" s="115"/>
      <c r="L32" s="240">
        <f>IF(OR(J31="a",J31="as"),J28,IF(OR(J31="b",J31="bs"),J36,""))</f>
      </c>
      <c r="M32" s="241">
        <f>IF(OR(J31="a",J31="as"),J36,IF(OR(J31="b",J31="bs"),J28,""))</f>
      </c>
      <c r="N32" s="115"/>
      <c r="O32" s="115"/>
      <c r="P32" s="115"/>
      <c r="Q32" s="71">
        <f>IF($D32="","",VLOOKUP($D32,'Lista TG(S)'!$A$9:$J$72,2))</f>
      </c>
      <c r="R32" s="115">
        <f>IF($D33="","",VLOOKUP($D33,'ListaTG(D)'!$A$10:$T$41,2))</f>
      </c>
      <c r="S32" s="4"/>
      <c r="T32" s="4"/>
    </row>
    <row r="33" spans="1:20" ht="9" customHeight="1">
      <c r="A33" s="109">
        <v>7</v>
      </c>
      <c r="B33" s="117">
        <f>IF($D33="","",VLOOKUP($D33,'ListaTG(D)'!$A$10:$T$41,8))</f>
      </c>
      <c r="C33" s="117">
        <f>IF($D33="","",VLOOKUP($D33,'ListaTG(D)'!$A$10:$T$41,9))</f>
      </c>
      <c r="D33" s="271"/>
      <c r="E33" s="115">
        <f>IF($D33="","",VLOOKUP($D33,'ListaTG(D)'!$A$10:$T$41,20))</f>
      </c>
      <c r="F33" s="115"/>
      <c r="G33" s="115">
        <f>IF($D33="","",VLOOKUP($D33,'ListaTG(D)'!$A$10:$T$41,7))</f>
      </c>
      <c r="H33" s="198"/>
      <c r="I33" s="108"/>
      <c r="J33" s="213"/>
      <c r="K33" s="115"/>
      <c r="L33" s="198"/>
      <c r="M33" s="115"/>
      <c r="N33" s="115"/>
      <c r="O33" s="115"/>
      <c r="P33" s="115"/>
      <c r="Q33" s="98"/>
      <c r="R33" s="115">
        <f>IF($D33="","",VLOOKUP($D33,'ListaTG(D)'!$A$10:$T$41,5))</f>
      </c>
      <c r="S33" s="4"/>
      <c r="T33" s="4"/>
    </row>
    <row r="34" spans="1:20" ht="9" customHeight="1">
      <c r="A34" s="76"/>
      <c r="B34" s="91"/>
      <c r="C34" s="91"/>
      <c r="D34" s="171"/>
      <c r="E34" s="72"/>
      <c r="F34" s="72"/>
      <c r="G34" s="72"/>
      <c r="H34" s="199"/>
      <c r="I34" s="211">
        <f>UPPER(IF(OR(H35="a",H35="as"),R32,IF(OR(H35="b",H35="bs"),R36,"")))</f>
      </c>
      <c r="J34" s="200"/>
      <c r="K34" s="115"/>
      <c r="L34" s="198"/>
      <c r="M34" s="115"/>
      <c r="N34" s="115"/>
      <c r="O34" s="115"/>
      <c r="P34" s="115"/>
      <c r="Q34" s="71">
        <f>IF($D34="","",VLOOKUP($D34,'Lista TG(S)'!$A$9:$J$72,2))</f>
      </c>
      <c r="R34" s="4"/>
      <c r="S34" s="4"/>
      <c r="T34" s="4"/>
    </row>
    <row r="35" spans="1:20" ht="9" customHeight="1">
      <c r="A35" s="109"/>
      <c r="B35" s="117"/>
      <c r="C35" s="117"/>
      <c r="D35" s="117"/>
      <c r="E35" s="115"/>
      <c r="F35" s="115"/>
      <c r="G35" s="115"/>
      <c r="H35" s="213"/>
      <c r="I35" s="212">
        <f>UPPER(IF(OR(H35="a",H35="as"),R33,IF(OR(H35="b",H35="bs"),R37,"")))</f>
      </c>
      <c r="J35" s="201"/>
      <c r="K35" s="108"/>
      <c r="L35" s="198"/>
      <c r="M35" s="115"/>
      <c r="N35" s="115"/>
      <c r="O35" s="115"/>
      <c r="P35" s="115"/>
      <c r="Q35" s="98"/>
      <c r="R35" s="4"/>
      <c r="S35" s="4"/>
      <c r="T35" s="4"/>
    </row>
    <row r="36" spans="1:20" ht="9" customHeight="1">
      <c r="A36" s="109"/>
      <c r="B36" s="110"/>
      <c r="C36" s="110"/>
      <c r="D36" s="210"/>
      <c r="E36" s="111">
        <f>IF($D37="","",VLOOKUP($D37,'ListaTG(D)'!$A$10:$T$41,19))</f>
      </c>
      <c r="F36" s="112"/>
      <c r="G36" s="111">
        <f>IF($D37="","",VLOOKUP($D37,'ListaTG(D)'!$A$10:$T$41,4))</f>
      </c>
      <c r="H36" s="200"/>
      <c r="I36" s="115"/>
      <c r="J36" s="240">
        <f>IF(OR(H35="a",H35="as"),D33,IF(OR(H35="b",H35="bs"),D37,""))</f>
      </c>
      <c r="K36" s="241">
        <f>IF(OR(H35="a",H35="as"),D37,IF(OR(H35="b",H35="bs"),D33,""))</f>
      </c>
      <c r="L36" s="198"/>
      <c r="M36" s="115"/>
      <c r="N36" s="115"/>
      <c r="O36" s="115"/>
      <c r="P36" s="115"/>
      <c r="Q36" s="71">
        <f>IF($D36="","",VLOOKUP($D36,'Lista TG(S)'!$A$9:$J$72,2))</f>
      </c>
      <c r="R36" s="115">
        <f>IF($D37="","",VLOOKUP($D37,'ListaTG(D)'!$A$10:$T$41,2))</f>
      </c>
      <c r="S36" s="4"/>
      <c r="T36" s="4"/>
    </row>
    <row r="37" spans="1:20" ht="9" customHeight="1">
      <c r="A37" s="78">
        <v>8</v>
      </c>
      <c r="B37" s="110">
        <f>IF($D37="","",VLOOKUP($D37,'ListaTG(D)'!$A$10:$T$41,8))</f>
      </c>
      <c r="C37" s="110">
        <f>IF($D37="","",VLOOKUP($D37,'ListaTG(D)'!$A$10:$T$41,9))</f>
      </c>
      <c r="D37" s="90"/>
      <c r="E37" s="111">
        <f>IF($D37="","",VLOOKUP($D37,'ListaTG(D)'!$A$10:$T$41,20))</f>
      </c>
      <c r="F37" s="111"/>
      <c r="G37" s="111">
        <f>IF($D37="","",VLOOKUP($D37,'ListaTG(D)'!$A$10:$T$41,7))</f>
      </c>
      <c r="H37" s="201"/>
      <c r="I37" s="108"/>
      <c r="J37" s="198"/>
      <c r="K37" s="115"/>
      <c r="L37" s="198"/>
      <c r="M37" s="115"/>
      <c r="N37" s="115"/>
      <c r="O37" s="115"/>
      <c r="P37" s="115"/>
      <c r="Q37" s="98"/>
      <c r="R37" s="115">
        <f>IF($D37="","",VLOOKUP($D37,'ListaTG(D)'!$A$10:$T$41,5))</f>
      </c>
      <c r="S37" s="4"/>
      <c r="T37" s="4"/>
    </row>
    <row r="38" spans="1:20" ht="9" customHeight="1">
      <c r="A38" s="109"/>
      <c r="B38" s="129"/>
      <c r="C38" s="129"/>
      <c r="D38" s="110"/>
      <c r="E38" s="130"/>
      <c r="F38" s="130"/>
      <c r="G38" s="130"/>
      <c r="H38" s="128"/>
      <c r="I38" s="115"/>
      <c r="J38" s="198"/>
      <c r="K38" s="127"/>
      <c r="L38" s="198"/>
      <c r="M38" s="211"/>
      <c r="N38" s="115"/>
      <c r="O38" s="115"/>
      <c r="P38" s="115"/>
      <c r="Q38" s="71"/>
      <c r="R38" s="4"/>
      <c r="S38" s="4"/>
      <c r="T38" s="4"/>
    </row>
    <row r="39" spans="1:20" ht="9" customHeight="1">
      <c r="A39" s="109"/>
      <c r="B39" s="117"/>
      <c r="C39" s="117"/>
      <c r="D39" s="117"/>
      <c r="E39" s="115"/>
      <c r="F39" s="115"/>
      <c r="G39" s="115"/>
      <c r="H39" s="198"/>
      <c r="I39" s="115"/>
      <c r="J39" s="198"/>
      <c r="K39" s="115"/>
      <c r="L39" s="198"/>
      <c r="M39" s="225"/>
      <c r="N39" s="226"/>
      <c r="O39" s="115"/>
      <c r="P39" s="71"/>
      <c r="Q39" s="98"/>
      <c r="R39" s="4"/>
      <c r="S39" s="4"/>
      <c r="T39" s="4"/>
    </row>
    <row r="40" spans="1:20" ht="9" customHeight="1">
      <c r="A40" s="109"/>
      <c r="B40" s="110"/>
      <c r="C40" s="110"/>
      <c r="D40" s="110"/>
      <c r="E40" s="115"/>
      <c r="F40" s="112"/>
      <c r="G40" s="115"/>
      <c r="H40" s="198"/>
      <c r="I40" s="115"/>
      <c r="J40" s="198"/>
      <c r="K40" s="115"/>
      <c r="L40" s="198"/>
      <c r="M40" s="115"/>
      <c r="N40" s="227"/>
      <c r="O40" s="175"/>
      <c r="P40" s="71"/>
      <c r="Q40" s="71"/>
      <c r="R40" s="115"/>
      <c r="S40" s="4"/>
      <c r="T40" s="4"/>
    </row>
    <row r="41" spans="1:20" ht="9" customHeight="1">
      <c r="A41" s="109"/>
      <c r="B41" s="117"/>
      <c r="C41" s="117"/>
      <c r="D41" s="117"/>
      <c r="E41" s="115"/>
      <c r="F41" s="115"/>
      <c r="G41" s="115"/>
      <c r="H41" s="198"/>
      <c r="I41" s="121"/>
      <c r="J41" s="198"/>
      <c r="K41" s="115"/>
      <c r="L41" s="198"/>
      <c r="M41" s="115"/>
      <c r="N41" s="115"/>
      <c r="O41" s="115"/>
      <c r="P41" s="71"/>
      <c r="Q41" s="98"/>
      <c r="R41" s="115"/>
      <c r="S41" s="4"/>
      <c r="T41" s="4"/>
    </row>
    <row r="42" spans="1:20" ht="9" customHeight="1">
      <c r="A42" s="109"/>
      <c r="B42" s="117"/>
      <c r="C42" s="117"/>
      <c r="D42" s="120"/>
      <c r="E42" s="115"/>
      <c r="F42" s="115"/>
      <c r="G42" s="115"/>
      <c r="H42" s="198"/>
      <c r="I42" s="225"/>
      <c r="J42" s="198"/>
      <c r="K42" s="115"/>
      <c r="L42" s="198"/>
      <c r="M42" s="115"/>
      <c r="N42" s="115"/>
      <c r="O42" s="115"/>
      <c r="P42" s="71"/>
      <c r="Q42" s="71"/>
      <c r="R42" s="4"/>
      <c r="S42" s="4"/>
      <c r="T42" s="4"/>
    </row>
    <row r="43" spans="1:20" ht="9" customHeight="1">
      <c r="A43" s="109"/>
      <c r="B43" s="117"/>
      <c r="C43" s="117"/>
      <c r="D43" s="117"/>
      <c r="E43" s="115"/>
      <c r="F43" s="115"/>
      <c r="G43" s="115"/>
      <c r="H43" s="223"/>
      <c r="I43" s="225"/>
      <c r="J43" s="198"/>
      <c r="K43" s="121"/>
      <c r="L43" s="198"/>
      <c r="M43" s="115"/>
      <c r="N43" s="115"/>
      <c r="O43" s="115"/>
      <c r="P43" s="71"/>
      <c r="Q43" s="98"/>
      <c r="R43" s="4"/>
      <c r="S43" s="4"/>
      <c r="T43" s="4"/>
    </row>
    <row r="44" spans="1:20" ht="9" customHeight="1">
      <c r="A44" s="109"/>
      <c r="B44" s="117"/>
      <c r="C44" s="117"/>
      <c r="D44" s="120"/>
      <c r="E44" s="115"/>
      <c r="F44" s="112"/>
      <c r="G44" s="115"/>
      <c r="H44" s="198"/>
      <c r="I44" s="115"/>
      <c r="J44" s="227"/>
      <c r="K44" s="220"/>
      <c r="L44" s="198"/>
      <c r="M44" s="115"/>
      <c r="N44" s="115"/>
      <c r="O44" s="115"/>
      <c r="P44" s="71"/>
      <c r="Q44" s="71"/>
      <c r="R44" s="115"/>
      <c r="S44" s="4"/>
      <c r="T44" s="4"/>
    </row>
    <row r="45" spans="1:20" ht="9" customHeight="1">
      <c r="A45" s="109"/>
      <c r="B45" s="117"/>
      <c r="C45" s="117"/>
      <c r="D45" s="117"/>
      <c r="E45" s="115"/>
      <c r="F45" s="115"/>
      <c r="G45" s="115"/>
      <c r="H45" s="198"/>
      <c r="I45" s="121"/>
      <c r="J45" s="198"/>
      <c r="K45" s="115"/>
      <c r="L45" s="198"/>
      <c r="M45" s="115"/>
      <c r="N45" s="115"/>
      <c r="O45" s="115"/>
      <c r="P45" s="71"/>
      <c r="Q45" s="98"/>
      <c r="R45" s="115"/>
      <c r="S45" s="4"/>
      <c r="T45" s="4"/>
    </row>
    <row r="46" spans="1:20" ht="9" customHeight="1">
      <c r="A46" s="109"/>
      <c r="B46" s="117"/>
      <c r="C46" s="117"/>
      <c r="D46" s="120"/>
      <c r="E46" s="115"/>
      <c r="F46" s="115"/>
      <c r="G46" s="115"/>
      <c r="H46" s="198"/>
      <c r="I46" s="115"/>
      <c r="J46" s="198"/>
      <c r="K46" s="225"/>
      <c r="L46" s="198"/>
      <c r="M46" s="115"/>
      <c r="N46" s="115"/>
      <c r="O46" s="115"/>
      <c r="P46" s="71"/>
      <c r="Q46" s="71"/>
      <c r="R46" s="4"/>
      <c r="S46" s="4"/>
      <c r="T46" s="4"/>
    </row>
    <row r="47" spans="1:20" ht="9" customHeight="1">
      <c r="A47" s="109"/>
      <c r="B47" s="117"/>
      <c r="C47" s="117"/>
      <c r="D47" s="117"/>
      <c r="E47" s="115"/>
      <c r="F47" s="115"/>
      <c r="G47" s="115"/>
      <c r="H47" s="198"/>
      <c r="I47" s="115"/>
      <c r="J47" s="223"/>
      <c r="K47" s="225"/>
      <c r="L47" s="198"/>
      <c r="M47" s="121"/>
      <c r="N47" s="115"/>
      <c r="O47" s="115"/>
      <c r="P47" s="71"/>
      <c r="Q47" s="98"/>
      <c r="R47" s="4"/>
      <c r="S47" s="4"/>
      <c r="T47" s="4"/>
    </row>
    <row r="48" spans="1:20" ht="9" customHeight="1">
      <c r="A48" s="109"/>
      <c r="B48" s="117"/>
      <c r="C48" s="117"/>
      <c r="D48" s="120"/>
      <c r="E48" s="115"/>
      <c r="F48" s="112"/>
      <c r="G48" s="115"/>
      <c r="H48" s="198"/>
      <c r="I48" s="115"/>
      <c r="J48" s="223"/>
      <c r="K48" s="115"/>
      <c r="L48" s="227"/>
      <c r="M48" s="220"/>
      <c r="N48" s="115"/>
      <c r="O48" s="115"/>
      <c r="P48" s="71"/>
      <c r="Q48" s="71"/>
      <c r="R48" s="115"/>
      <c r="S48" s="4"/>
      <c r="T48" s="4"/>
    </row>
    <row r="49" spans="1:20" ht="9" customHeight="1">
      <c r="A49" s="109"/>
      <c r="B49" s="117"/>
      <c r="C49" s="117"/>
      <c r="D49" s="117"/>
      <c r="E49" s="115"/>
      <c r="F49" s="115"/>
      <c r="G49" s="115"/>
      <c r="H49" s="198"/>
      <c r="I49" s="121"/>
      <c r="J49" s="223"/>
      <c r="K49" s="115"/>
      <c r="L49" s="198"/>
      <c r="M49" s="115"/>
      <c r="N49" s="115"/>
      <c r="O49" s="115"/>
      <c r="P49" s="71"/>
      <c r="Q49" s="98"/>
      <c r="R49" s="115"/>
      <c r="S49" s="4"/>
      <c r="T49" s="4"/>
    </row>
    <row r="50" spans="1:20" ht="9" customHeight="1">
      <c r="A50" s="109"/>
      <c r="B50" s="117"/>
      <c r="C50" s="117"/>
      <c r="D50" s="120"/>
      <c r="E50" s="115"/>
      <c r="F50" s="115"/>
      <c r="G50" s="115"/>
      <c r="H50" s="198"/>
      <c r="I50" s="225"/>
      <c r="J50" s="198"/>
      <c r="K50" s="115"/>
      <c r="L50" s="198"/>
      <c r="M50" s="115"/>
      <c r="N50" s="115"/>
      <c r="O50" s="115"/>
      <c r="P50" s="71"/>
      <c r="Q50" s="71"/>
      <c r="R50" s="4"/>
      <c r="S50" s="4"/>
      <c r="T50" s="4"/>
    </row>
    <row r="51" spans="1:20" ht="9" customHeight="1">
      <c r="A51" s="109"/>
      <c r="B51" s="117"/>
      <c r="C51" s="117"/>
      <c r="D51" s="117"/>
      <c r="E51" s="115"/>
      <c r="F51" s="115"/>
      <c r="G51" s="115"/>
      <c r="H51" s="223"/>
      <c r="I51" s="225"/>
      <c r="J51" s="198"/>
      <c r="K51" s="121"/>
      <c r="L51" s="198"/>
      <c r="M51" s="115"/>
      <c r="N51" s="115"/>
      <c r="O51" s="115"/>
      <c r="P51" s="71"/>
      <c r="Q51" s="98"/>
      <c r="R51" s="4"/>
      <c r="S51" s="4"/>
      <c r="T51" s="4"/>
    </row>
    <row r="52" spans="1:20" ht="9" customHeight="1">
      <c r="A52" s="109"/>
      <c r="B52" s="110"/>
      <c r="C52" s="110"/>
      <c r="D52" s="210"/>
      <c r="E52" s="111"/>
      <c r="F52" s="112"/>
      <c r="G52" s="111"/>
      <c r="H52" s="198"/>
      <c r="I52" s="115"/>
      <c r="J52" s="227"/>
      <c r="K52" s="220"/>
      <c r="L52" s="198"/>
      <c r="M52" s="115"/>
      <c r="N52" s="115"/>
      <c r="O52" s="115"/>
      <c r="P52" s="71"/>
      <c r="Q52" s="71"/>
      <c r="R52" s="115"/>
      <c r="S52" s="4"/>
      <c r="T52" s="4"/>
    </row>
    <row r="53" spans="1:20" ht="9" customHeight="1">
      <c r="A53" s="109"/>
      <c r="B53" s="110"/>
      <c r="C53" s="110"/>
      <c r="D53" s="110"/>
      <c r="E53" s="111"/>
      <c r="F53" s="111"/>
      <c r="G53" s="111"/>
      <c r="H53" s="198"/>
      <c r="I53" s="121"/>
      <c r="J53" s="198"/>
      <c r="K53" s="115"/>
      <c r="L53" s="198"/>
      <c r="M53" s="115"/>
      <c r="N53" s="115"/>
      <c r="O53" s="115"/>
      <c r="P53" s="71"/>
      <c r="Q53" s="98"/>
      <c r="R53" s="115"/>
      <c r="S53" s="4"/>
      <c r="T53" s="4"/>
    </row>
    <row r="54" spans="1:20" ht="9" customHeight="1">
      <c r="A54" s="109"/>
      <c r="B54" s="110"/>
      <c r="C54" s="110"/>
      <c r="D54" s="110"/>
      <c r="E54" s="111"/>
      <c r="F54" s="111"/>
      <c r="G54" s="111"/>
      <c r="H54" s="198"/>
      <c r="I54" s="115"/>
      <c r="J54" s="198"/>
      <c r="K54" s="115"/>
      <c r="L54" s="198"/>
      <c r="M54" s="225"/>
      <c r="N54" s="115"/>
      <c r="O54" s="115"/>
      <c r="P54" s="71"/>
      <c r="Q54" s="71"/>
      <c r="R54" s="4"/>
      <c r="S54" s="4"/>
      <c r="T54" s="4"/>
    </row>
    <row r="55" spans="1:20" ht="9" customHeight="1">
      <c r="A55" s="109"/>
      <c r="B55" s="117"/>
      <c r="C55" s="117"/>
      <c r="D55" s="117"/>
      <c r="E55" s="115"/>
      <c r="F55" s="115"/>
      <c r="G55" s="115"/>
      <c r="H55" s="198"/>
      <c r="I55" s="115"/>
      <c r="J55" s="198"/>
      <c r="K55" s="115"/>
      <c r="L55" s="223"/>
      <c r="M55" s="225"/>
      <c r="N55" s="198"/>
      <c r="O55" s="115"/>
      <c r="P55" s="71"/>
      <c r="Q55" s="98"/>
      <c r="R55" s="4"/>
      <c r="S55" s="4"/>
      <c r="T55" s="4"/>
    </row>
    <row r="56" spans="1:20" ht="9" customHeight="1">
      <c r="A56" s="109"/>
      <c r="B56" s="110"/>
      <c r="C56" s="110"/>
      <c r="D56" s="110"/>
      <c r="E56" s="115"/>
      <c r="F56" s="112"/>
      <c r="G56" s="115"/>
      <c r="H56" s="198"/>
      <c r="I56" s="115"/>
      <c r="J56" s="198"/>
      <c r="K56" s="115"/>
      <c r="L56" s="223"/>
      <c r="M56" s="115"/>
      <c r="N56" s="227"/>
      <c r="O56" s="175"/>
      <c r="P56" s="71"/>
      <c r="Q56" s="71"/>
      <c r="R56" s="115"/>
      <c r="S56" s="4"/>
      <c r="T56" s="4"/>
    </row>
    <row r="57" spans="1:20" ht="9" customHeight="1">
      <c r="A57" s="109"/>
      <c r="B57" s="117"/>
      <c r="C57" s="117"/>
      <c r="D57" s="117"/>
      <c r="E57" s="115"/>
      <c r="F57" s="115"/>
      <c r="G57" s="115"/>
      <c r="H57" s="198"/>
      <c r="I57" s="121"/>
      <c r="J57" s="198"/>
      <c r="K57" s="115"/>
      <c r="L57" s="198"/>
      <c r="M57" s="115"/>
      <c r="N57" s="115"/>
      <c r="O57" s="115"/>
      <c r="P57" s="71"/>
      <c r="Q57" s="98"/>
      <c r="R57" s="115"/>
      <c r="S57" s="4"/>
      <c r="T57" s="4"/>
    </row>
    <row r="58" spans="1:20" ht="9" customHeight="1">
      <c r="A58" s="109"/>
      <c r="B58" s="117"/>
      <c r="C58" s="117"/>
      <c r="D58" s="120"/>
      <c r="E58" s="115"/>
      <c r="F58" s="115"/>
      <c r="G58" s="115"/>
      <c r="H58" s="198"/>
      <c r="I58" s="225"/>
      <c r="J58" s="198"/>
      <c r="K58" s="115"/>
      <c r="L58" s="198"/>
      <c r="M58" s="115"/>
      <c r="N58" s="115"/>
      <c r="O58" s="115"/>
      <c r="P58" s="71"/>
      <c r="Q58" s="71"/>
      <c r="R58" s="4"/>
      <c r="S58" s="4"/>
      <c r="T58" s="4"/>
    </row>
    <row r="59" spans="1:20" ht="9" customHeight="1">
      <c r="A59" s="109"/>
      <c r="B59" s="117"/>
      <c r="C59" s="117"/>
      <c r="D59" s="117"/>
      <c r="E59" s="115"/>
      <c r="F59" s="115"/>
      <c r="G59" s="115"/>
      <c r="H59" s="223"/>
      <c r="I59" s="225"/>
      <c r="J59" s="198"/>
      <c r="K59" s="121"/>
      <c r="L59" s="198"/>
      <c r="M59" s="115"/>
      <c r="N59" s="115"/>
      <c r="O59" s="115"/>
      <c r="P59" s="71"/>
      <c r="Q59" s="98"/>
      <c r="R59" s="4"/>
      <c r="S59" s="4"/>
      <c r="T59" s="4"/>
    </row>
    <row r="60" spans="1:20" ht="9" customHeight="1">
      <c r="A60" s="109"/>
      <c r="B60" s="117"/>
      <c r="C60" s="117"/>
      <c r="D60" s="120"/>
      <c r="E60" s="115"/>
      <c r="F60" s="112"/>
      <c r="G60" s="115"/>
      <c r="H60" s="198"/>
      <c r="I60" s="115"/>
      <c r="J60" s="227"/>
      <c r="K60" s="220"/>
      <c r="L60" s="198"/>
      <c r="M60" s="115"/>
      <c r="N60" s="115"/>
      <c r="O60" s="115"/>
      <c r="P60" s="71"/>
      <c r="Q60" s="71"/>
      <c r="R60" s="115"/>
      <c r="S60" s="4"/>
      <c r="T60" s="4"/>
    </row>
    <row r="61" spans="1:20" ht="9" customHeight="1">
      <c r="A61" s="109"/>
      <c r="B61" s="117"/>
      <c r="C61" s="117"/>
      <c r="D61" s="117"/>
      <c r="E61" s="115"/>
      <c r="F61" s="115"/>
      <c r="G61" s="115"/>
      <c r="H61" s="198"/>
      <c r="I61" s="121"/>
      <c r="J61" s="198"/>
      <c r="K61" s="115"/>
      <c r="L61" s="198"/>
      <c r="M61" s="115"/>
      <c r="N61" s="115"/>
      <c r="O61" s="115"/>
      <c r="P61" s="71"/>
      <c r="Q61" s="98"/>
      <c r="R61" s="115"/>
      <c r="S61" s="4"/>
      <c r="T61" s="4"/>
    </row>
    <row r="62" spans="1:20" ht="9" customHeight="1">
      <c r="A62" s="109"/>
      <c r="B62" s="117"/>
      <c r="C62" s="117"/>
      <c r="D62" s="120"/>
      <c r="E62" s="115"/>
      <c r="F62" s="115"/>
      <c r="G62" s="115"/>
      <c r="H62" s="198"/>
      <c r="I62" s="115"/>
      <c r="J62" s="223"/>
      <c r="K62" s="225"/>
      <c r="L62" s="198"/>
      <c r="M62" s="115"/>
      <c r="N62" s="115"/>
      <c r="O62" s="115"/>
      <c r="P62" s="71"/>
      <c r="Q62" s="71"/>
      <c r="R62" s="4"/>
      <c r="S62" s="4"/>
      <c r="T62" s="4"/>
    </row>
    <row r="63" spans="1:20" ht="9" customHeight="1">
      <c r="A63" s="109"/>
      <c r="B63" s="117"/>
      <c r="C63" s="117"/>
      <c r="D63" s="117"/>
      <c r="E63" s="115"/>
      <c r="F63" s="115"/>
      <c r="G63" s="115"/>
      <c r="H63" s="198"/>
      <c r="I63" s="115"/>
      <c r="J63" s="223"/>
      <c r="K63" s="225"/>
      <c r="L63" s="198"/>
      <c r="M63" s="121"/>
      <c r="N63" s="115"/>
      <c r="O63" s="115"/>
      <c r="P63" s="71"/>
      <c r="Q63" s="98"/>
      <c r="R63" s="4"/>
      <c r="S63" s="4"/>
      <c r="T63" s="4"/>
    </row>
    <row r="64" spans="1:20" ht="9" customHeight="1">
      <c r="A64" s="109"/>
      <c r="B64" s="117"/>
      <c r="C64" s="117"/>
      <c r="D64" s="120"/>
      <c r="E64" s="115"/>
      <c r="F64" s="112"/>
      <c r="G64" s="115"/>
      <c r="H64" s="198"/>
      <c r="I64" s="115"/>
      <c r="J64" s="223"/>
      <c r="K64" s="115"/>
      <c r="L64" s="227"/>
      <c r="M64" s="220"/>
      <c r="N64" s="115"/>
      <c r="O64" s="115"/>
      <c r="P64" s="71"/>
      <c r="Q64" s="71"/>
      <c r="R64" s="115"/>
      <c r="S64" s="4"/>
      <c r="T64" s="4"/>
    </row>
    <row r="65" spans="1:20" ht="9" customHeight="1">
      <c r="A65" s="109"/>
      <c r="B65" s="117"/>
      <c r="C65" s="117"/>
      <c r="D65" s="117"/>
      <c r="E65" s="115"/>
      <c r="F65" s="115"/>
      <c r="G65" s="115"/>
      <c r="H65" s="198"/>
      <c r="I65" s="121"/>
      <c r="J65" s="223"/>
      <c r="K65" s="115"/>
      <c r="L65" s="198"/>
      <c r="M65" s="115"/>
      <c r="N65" s="115"/>
      <c r="O65" s="115"/>
      <c r="P65" s="71"/>
      <c r="Q65" s="98"/>
      <c r="R65" s="115"/>
      <c r="S65" s="4"/>
      <c r="T65" s="4"/>
    </row>
    <row r="66" spans="1:20" ht="9" customHeight="1">
      <c r="A66" s="109"/>
      <c r="B66" s="117"/>
      <c r="C66" s="117"/>
      <c r="D66" s="120"/>
      <c r="E66" s="115"/>
      <c r="F66" s="115"/>
      <c r="G66" s="115"/>
      <c r="H66" s="198"/>
      <c r="I66" s="225"/>
      <c r="J66" s="198"/>
      <c r="K66" s="115"/>
      <c r="L66" s="198"/>
      <c r="M66" s="115"/>
      <c r="N66" s="115"/>
      <c r="O66" s="115"/>
      <c r="P66" s="71"/>
      <c r="Q66" s="71"/>
      <c r="R66" s="4"/>
      <c r="S66" s="4"/>
      <c r="T66" s="4"/>
    </row>
    <row r="67" spans="1:20" ht="9" customHeight="1">
      <c r="A67" s="109"/>
      <c r="B67" s="117"/>
      <c r="C67" s="117"/>
      <c r="D67" s="117"/>
      <c r="E67" s="115"/>
      <c r="F67" s="115"/>
      <c r="G67" s="115"/>
      <c r="H67" s="223"/>
      <c r="I67" s="225"/>
      <c r="J67" s="198"/>
      <c r="K67" s="121"/>
      <c r="L67" s="198"/>
      <c r="M67" s="115"/>
      <c r="N67" s="115"/>
      <c r="O67" s="115"/>
      <c r="P67" s="71"/>
      <c r="Q67" s="98"/>
      <c r="R67" s="4"/>
      <c r="S67" s="4"/>
      <c r="T67" s="4"/>
    </row>
    <row r="68" spans="1:20" ht="9" customHeight="1">
      <c r="A68" s="109"/>
      <c r="B68" s="110"/>
      <c r="C68" s="110"/>
      <c r="D68" s="210"/>
      <c r="E68" s="111"/>
      <c r="F68" s="112"/>
      <c r="G68" s="111"/>
      <c r="H68" s="198"/>
      <c r="I68" s="115"/>
      <c r="J68" s="227"/>
      <c r="K68" s="220"/>
      <c r="L68" s="115"/>
      <c r="M68" s="115"/>
      <c r="N68" s="115"/>
      <c r="O68" s="115"/>
      <c r="P68" s="71"/>
      <c r="Q68" s="71"/>
      <c r="R68" s="115"/>
      <c r="S68" s="4"/>
      <c r="T68" s="4"/>
    </row>
    <row r="69" spans="1:20" ht="9" customHeight="1">
      <c r="A69" s="109"/>
      <c r="B69" s="110"/>
      <c r="C69" s="110"/>
      <c r="D69" s="110"/>
      <c r="E69" s="111"/>
      <c r="F69" s="111"/>
      <c r="G69" s="111"/>
      <c r="H69" s="198"/>
      <c r="I69" s="121"/>
      <c r="J69" s="198"/>
      <c r="K69" s="115"/>
      <c r="L69" s="115"/>
      <c r="M69" s="115"/>
      <c r="N69" s="115"/>
      <c r="O69" s="115"/>
      <c r="P69" s="71"/>
      <c r="Q69" s="98"/>
      <c r="R69" s="115"/>
      <c r="S69" s="4"/>
      <c r="T69" s="4"/>
    </row>
    <row r="70" spans="1:20" ht="9" customHeight="1">
      <c r="A70" s="109"/>
      <c r="B70" s="110"/>
      <c r="C70" s="110"/>
      <c r="D70" s="110"/>
      <c r="E70" s="111"/>
      <c r="F70" s="112"/>
      <c r="G70" s="113"/>
      <c r="H70" s="114"/>
      <c r="I70" s="115"/>
      <c r="J70" s="7"/>
      <c r="K70" s="7"/>
      <c r="L70" s="7"/>
      <c r="M70" s="7"/>
      <c r="N70" s="7"/>
      <c r="O70" s="7"/>
      <c r="P70" s="4"/>
      <c r="Q70" s="71"/>
      <c r="R70" s="4"/>
      <c r="S70" s="4"/>
      <c r="T70" s="4"/>
    </row>
    <row r="71" spans="1:20" ht="9" customHeight="1">
      <c r="A71" s="4"/>
      <c r="B71" s="4"/>
      <c r="C71" s="4"/>
      <c r="D71" s="4"/>
      <c r="E71" s="4"/>
      <c r="F71" s="4"/>
      <c r="G71" s="4"/>
      <c r="H71" s="4"/>
      <c r="I71" s="4"/>
      <c r="J71" s="4"/>
      <c r="K71" s="4"/>
      <c r="L71" s="4"/>
      <c r="M71" s="4"/>
      <c r="N71" s="4"/>
      <c r="O71" s="4"/>
      <c r="P71" s="4"/>
      <c r="Q71" s="4"/>
      <c r="R71" s="4"/>
      <c r="S71" s="4"/>
      <c r="T71" s="4"/>
    </row>
    <row r="72" spans="1:20" ht="9" customHeight="1">
      <c r="A72" s="133"/>
      <c r="B72" s="134"/>
      <c r="C72" s="134"/>
      <c r="D72" s="135" t="s">
        <v>31</v>
      </c>
      <c r="E72" s="134"/>
      <c r="F72" s="134"/>
      <c r="G72" s="134"/>
      <c r="H72" s="134"/>
      <c r="I72" s="137" t="s">
        <v>38</v>
      </c>
      <c r="J72" s="135"/>
      <c r="K72" s="137" t="s">
        <v>30</v>
      </c>
      <c r="L72" s="135"/>
      <c r="M72" s="136" t="s">
        <v>66</v>
      </c>
      <c r="N72" s="138"/>
      <c r="O72" s="140"/>
      <c r="P72" s="4"/>
      <c r="Q72" s="85"/>
      <c r="R72" s="4"/>
      <c r="S72" s="4"/>
      <c r="T72" s="4"/>
    </row>
    <row r="73" spans="1:20" ht="9" customHeight="1">
      <c r="A73" s="141"/>
      <c r="B73" s="142"/>
      <c r="C73" s="142"/>
      <c r="D73" s="436" t="s">
        <v>34</v>
      </c>
      <c r="E73" s="436"/>
      <c r="F73" s="142"/>
      <c r="G73" s="142"/>
      <c r="H73" s="115">
        <v>1</v>
      </c>
      <c r="I73" s="115"/>
      <c r="J73" s="115"/>
      <c r="K73" s="115"/>
      <c r="L73" s="115">
        <v>1</v>
      </c>
      <c r="M73" s="115">
        <f>IF(C9&gt;0,IF(D9=1,R8,""))</f>
      </c>
      <c r="N73" s="115"/>
      <c r="O73" s="143"/>
      <c r="P73" s="4"/>
      <c r="Q73" s="4"/>
      <c r="R73" s="4"/>
      <c r="S73" s="4"/>
      <c r="T73" s="4"/>
    </row>
    <row r="74" spans="1:20" ht="9" customHeight="1">
      <c r="A74" s="141"/>
      <c r="B74" s="142"/>
      <c r="C74" s="142"/>
      <c r="D74" s="436"/>
      <c r="E74" s="436"/>
      <c r="F74" s="142"/>
      <c r="G74" s="142"/>
      <c r="H74" s="115">
        <v>2</v>
      </c>
      <c r="I74" s="115"/>
      <c r="J74" s="115"/>
      <c r="K74" s="115"/>
      <c r="L74" s="115"/>
      <c r="M74" s="115">
        <f>IF(C9&gt;0,IF(D9=1,R9,""))</f>
      </c>
      <c r="N74" s="115"/>
      <c r="O74" s="143"/>
      <c r="P74" s="4"/>
      <c r="Q74" s="4"/>
      <c r="R74" s="4"/>
      <c r="S74" s="4"/>
      <c r="T74" s="4"/>
    </row>
    <row r="75" spans="1:20" ht="9" customHeight="1">
      <c r="A75" s="141"/>
      <c r="B75" s="142"/>
      <c r="C75" s="142"/>
      <c r="D75" s="142" t="s">
        <v>32</v>
      </c>
      <c r="E75" s="142"/>
      <c r="F75" s="142"/>
      <c r="G75" s="142"/>
      <c r="H75" s="115">
        <v>3</v>
      </c>
      <c r="I75" s="115"/>
      <c r="J75" s="115"/>
      <c r="K75" s="115"/>
      <c r="L75" s="115">
        <v>2</v>
      </c>
      <c r="M75" s="115">
        <f>IF(C37&gt;0,IF(D37=2,R36,""))</f>
      </c>
      <c r="N75" s="115"/>
      <c r="O75" s="143"/>
      <c r="P75" s="4"/>
      <c r="Q75" s="4"/>
      <c r="R75" s="4"/>
      <c r="S75" s="4"/>
      <c r="T75" s="4"/>
    </row>
    <row r="76" spans="1:20" ht="9" customHeight="1">
      <c r="A76" s="144"/>
      <c r="B76" s="142"/>
      <c r="C76" s="142"/>
      <c r="D76" s="117">
        <v>1</v>
      </c>
      <c r="E76" s="115"/>
      <c r="F76" s="142"/>
      <c r="G76" s="142"/>
      <c r="H76" s="115">
        <v>4</v>
      </c>
      <c r="I76" s="115"/>
      <c r="J76" s="115"/>
      <c r="K76" s="115"/>
      <c r="L76" s="115"/>
      <c r="M76" s="115">
        <f>IF(C37&gt;0,IF(D37=2,R37,""))</f>
      </c>
      <c r="N76" s="115"/>
      <c r="O76" s="143"/>
      <c r="P76" s="4"/>
      <c r="Q76" s="4"/>
      <c r="R76" s="4"/>
      <c r="S76" s="4"/>
      <c r="T76" s="4"/>
    </row>
    <row r="77" spans="1:20" ht="9" customHeight="1">
      <c r="A77" s="144"/>
      <c r="B77" s="142"/>
      <c r="C77" s="142"/>
      <c r="D77" s="117">
        <v>2</v>
      </c>
      <c r="E77" s="115"/>
      <c r="F77" s="142"/>
      <c r="G77" s="142"/>
      <c r="H77" s="115"/>
      <c r="I77" s="115"/>
      <c r="J77" s="115"/>
      <c r="K77" s="115"/>
      <c r="L77" s="115"/>
      <c r="M77" s="115"/>
      <c r="N77" s="115"/>
      <c r="O77" s="143"/>
      <c r="P77" s="4"/>
      <c r="Q77" s="4"/>
      <c r="R77" s="4"/>
      <c r="S77" s="4"/>
      <c r="T77" s="4"/>
    </row>
    <row r="78" spans="1:20" ht="9" customHeight="1">
      <c r="A78" s="141"/>
      <c r="B78" s="142"/>
      <c r="C78" s="142"/>
      <c r="D78" s="142" t="s">
        <v>33</v>
      </c>
      <c r="E78" s="142"/>
      <c r="F78" s="142"/>
      <c r="G78" s="142"/>
      <c r="H78" s="115"/>
      <c r="I78" s="115"/>
      <c r="J78" s="115"/>
      <c r="K78" s="115"/>
      <c r="L78" s="115"/>
      <c r="M78" s="115"/>
      <c r="N78" s="115"/>
      <c r="O78" s="143"/>
      <c r="P78" s="4"/>
      <c r="Q78" s="4"/>
      <c r="R78" s="4"/>
      <c r="S78" s="4"/>
      <c r="T78" s="4"/>
    </row>
    <row r="79" spans="1:20" ht="9" customHeight="1">
      <c r="A79" s="141"/>
      <c r="B79" s="142"/>
      <c r="C79" s="142"/>
      <c r="D79" s="115"/>
      <c r="E79" s="115"/>
      <c r="F79" s="142"/>
      <c r="G79" s="142"/>
      <c r="H79" s="115"/>
      <c r="I79" s="115"/>
      <c r="J79" s="115"/>
      <c r="K79" s="115"/>
      <c r="L79" s="115"/>
      <c r="M79" s="115"/>
      <c r="N79" s="115"/>
      <c r="O79" s="143"/>
      <c r="P79" s="4"/>
      <c r="Q79" s="4"/>
      <c r="R79" s="4"/>
      <c r="S79" s="4"/>
      <c r="T79" s="4"/>
    </row>
    <row r="80" spans="1:20" ht="9" customHeight="1">
      <c r="A80" s="141"/>
      <c r="B80" s="142"/>
      <c r="C80" s="142"/>
      <c r="D80" s="115"/>
      <c r="E80" s="145">
        <f>Tytuł!$C$14</f>
        <v>0</v>
      </c>
      <c r="F80" s="142"/>
      <c r="G80" s="142"/>
      <c r="H80" s="115"/>
      <c r="I80" s="115"/>
      <c r="J80" s="115"/>
      <c r="K80" s="115"/>
      <c r="L80" s="115"/>
      <c r="M80" s="115"/>
      <c r="N80" s="115"/>
      <c r="O80" s="143"/>
      <c r="P80" s="4"/>
      <c r="Q80" s="4"/>
      <c r="R80" s="4"/>
      <c r="S80" s="4"/>
      <c r="T80" s="4"/>
    </row>
    <row r="81" spans="1:20" ht="9" customHeight="1">
      <c r="A81" s="146"/>
      <c r="B81" s="147"/>
      <c r="C81" s="147"/>
      <c r="D81" s="147"/>
      <c r="E81" s="147"/>
      <c r="F81" s="147"/>
      <c r="G81" s="147"/>
      <c r="H81" s="147"/>
      <c r="I81" s="147"/>
      <c r="J81" s="147"/>
      <c r="K81" s="147"/>
      <c r="L81" s="147"/>
      <c r="M81" s="147"/>
      <c r="N81" s="147"/>
      <c r="O81" s="148"/>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row r="89" spans="1:20" ht="12.75">
      <c r="A89" s="4"/>
      <c r="B89" s="4"/>
      <c r="C89" s="4"/>
      <c r="D89" s="4"/>
      <c r="E89" s="4"/>
      <c r="F89" s="4"/>
      <c r="G89" s="4"/>
      <c r="H89" s="4"/>
      <c r="I89" s="4"/>
      <c r="J89" s="4"/>
      <c r="K89" s="4"/>
      <c r="L89" s="4"/>
      <c r="M89" s="4"/>
      <c r="N89" s="4"/>
      <c r="O89" s="4"/>
      <c r="P89" s="4"/>
      <c r="Q89" s="4"/>
      <c r="R89" s="4"/>
      <c r="S89" s="4"/>
      <c r="T89" s="4"/>
    </row>
    <row r="90" spans="1:20" ht="12.75">
      <c r="A90" s="4"/>
      <c r="B90" s="4"/>
      <c r="C90" s="4"/>
      <c r="D90" s="4"/>
      <c r="E90" s="4"/>
      <c r="F90" s="4"/>
      <c r="G90" s="4"/>
      <c r="H90" s="4"/>
      <c r="I90" s="4"/>
      <c r="J90" s="4"/>
      <c r="K90" s="4"/>
      <c r="L90" s="4"/>
      <c r="M90" s="4"/>
      <c r="N90" s="4"/>
      <c r="O90" s="4"/>
      <c r="P90" s="4"/>
      <c r="Q90" s="4"/>
      <c r="R90" s="4"/>
      <c r="S90" s="4"/>
      <c r="T90" s="4"/>
    </row>
  </sheetData>
  <sheetProtection/>
  <mergeCells count="1">
    <mergeCell ref="D73:E74"/>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T88"/>
  <sheetViews>
    <sheetView showZeros="0" zoomScalePageLayoutView="0" workbookViewId="0" topLeftCell="A1">
      <selection activeCell="M2" sqref="M2"/>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1" customFormat="1" ht="19.5" customHeight="1">
      <c r="A1" s="19" t="str">
        <f>Tytuł!$C$10</f>
        <v>WTK-5</v>
      </c>
      <c r="B1" s="19"/>
      <c r="C1" s="19"/>
      <c r="D1" s="19"/>
      <c r="E1" s="19"/>
      <c r="F1" s="19"/>
      <c r="G1" s="19"/>
      <c r="H1" s="20" t="s">
        <v>17</v>
      </c>
      <c r="I1" s="13">
        <f>Tytuł!$C$14</f>
        <v>0</v>
      </c>
      <c r="J1" s="20"/>
      <c r="K1" s="13"/>
      <c r="L1" s="19"/>
      <c r="M1" s="19"/>
      <c r="N1" s="19"/>
      <c r="O1" s="19"/>
      <c r="P1" s="19"/>
      <c r="Q1" s="19"/>
      <c r="R1" s="19"/>
      <c r="S1" s="19"/>
      <c r="T1" s="19"/>
    </row>
    <row r="2" spans="1:20" ht="12.75">
      <c r="A2" s="4"/>
      <c r="B2" s="4"/>
      <c r="C2" s="4"/>
      <c r="D2" s="4"/>
      <c r="E2" s="4"/>
      <c r="F2" s="4"/>
      <c r="G2" s="4"/>
      <c r="H2" s="20" t="s">
        <v>4</v>
      </c>
      <c r="I2" s="13" t="str">
        <f>Tytuł!$G$10</f>
        <v>Skrzaty</v>
      </c>
      <c r="J2" s="20"/>
      <c r="K2" s="13"/>
      <c r="L2" s="4"/>
      <c r="M2" s="4"/>
      <c r="N2" s="4"/>
      <c r="O2" s="4"/>
      <c r="P2" s="4"/>
      <c r="Q2" s="4"/>
      <c r="R2" s="4"/>
      <c r="S2" s="4"/>
      <c r="T2" s="4"/>
    </row>
    <row r="3" spans="1:20" ht="12.75">
      <c r="A3" s="4"/>
      <c r="B3" s="4"/>
      <c r="C3" s="14" t="s">
        <v>18</v>
      </c>
      <c r="D3" s="4"/>
      <c r="E3" s="4"/>
      <c r="F3" s="4"/>
      <c r="G3" s="4"/>
      <c r="H3" s="20" t="s">
        <v>5</v>
      </c>
      <c r="I3" s="13" t="str">
        <f>Tytuł!$G$12</f>
        <v>Warszawa</v>
      </c>
      <c r="J3" s="20"/>
      <c r="K3" s="13"/>
      <c r="L3" s="4"/>
      <c r="M3" s="4"/>
      <c r="N3" s="4"/>
      <c r="O3" s="4"/>
      <c r="P3" s="4"/>
      <c r="Q3" s="4"/>
      <c r="R3" s="4"/>
      <c r="S3" s="4"/>
      <c r="T3" s="4"/>
    </row>
    <row r="4" spans="1:20" ht="12.75">
      <c r="A4" s="4"/>
      <c r="B4" s="4"/>
      <c r="C4" s="97" t="s">
        <v>52</v>
      </c>
      <c r="D4" s="4"/>
      <c r="E4" s="4"/>
      <c r="F4" s="4"/>
      <c r="G4" s="4"/>
      <c r="H4" s="20" t="s">
        <v>6</v>
      </c>
      <c r="I4" s="13" t="str">
        <f>Tytuł!$G$14</f>
        <v>6-8.08.2014</v>
      </c>
      <c r="J4" s="20"/>
      <c r="K4" s="13"/>
      <c r="L4" s="4"/>
      <c r="M4" s="4"/>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65"/>
      <c r="B6" s="66" t="s">
        <v>20</v>
      </c>
      <c r="C6" s="66" t="s">
        <v>21</v>
      </c>
      <c r="D6" s="66" t="s">
        <v>8</v>
      </c>
      <c r="E6" s="65" t="s">
        <v>22</v>
      </c>
      <c r="F6" s="65"/>
      <c r="G6" s="66" t="s">
        <v>11</v>
      </c>
      <c r="H6" s="65"/>
      <c r="I6" s="66" t="s">
        <v>23</v>
      </c>
      <c r="J6" s="66"/>
      <c r="K6" s="66" t="s">
        <v>25</v>
      </c>
      <c r="L6" s="66"/>
      <c r="M6" s="66" t="s">
        <v>26</v>
      </c>
      <c r="N6" s="66"/>
      <c r="O6" s="65"/>
      <c r="Q6" s="4"/>
      <c r="R6" s="4"/>
      <c r="S6" s="4"/>
      <c r="T6" s="4"/>
    </row>
    <row r="7" spans="1:20" ht="9" customHeight="1">
      <c r="A7" s="67"/>
      <c r="B7" s="4"/>
      <c r="C7" s="4"/>
      <c r="D7" s="4"/>
      <c r="E7" s="4"/>
      <c r="F7" s="4"/>
      <c r="G7" s="4"/>
      <c r="H7" s="4"/>
      <c r="I7" s="4"/>
      <c r="J7" s="4"/>
      <c r="K7" s="4"/>
      <c r="L7" s="4"/>
      <c r="M7" s="4"/>
      <c r="N7" s="4"/>
      <c r="O7" s="4"/>
      <c r="P7" s="4"/>
      <c r="Q7" s="98"/>
      <c r="R7" s="4"/>
      <c r="S7" s="4"/>
      <c r="T7" s="4"/>
    </row>
    <row r="8" spans="1:20" ht="9" customHeight="1">
      <c r="A8" s="67"/>
      <c r="B8" s="4"/>
      <c r="C8" s="4"/>
      <c r="D8" s="4"/>
      <c r="E8" s="4"/>
      <c r="F8" s="4"/>
      <c r="G8" s="4"/>
      <c r="H8" s="4"/>
      <c r="I8" s="4"/>
      <c r="J8" s="4"/>
      <c r="K8" s="4"/>
      <c r="L8" s="4"/>
      <c r="M8" s="4"/>
      <c r="N8" s="4"/>
      <c r="O8" s="4"/>
      <c r="P8" s="4"/>
      <c r="Q8" s="98"/>
      <c r="R8" s="4"/>
      <c r="S8" s="4"/>
      <c r="T8" s="4"/>
    </row>
    <row r="9" spans="1:20" ht="9" customHeight="1">
      <c r="A9" s="109"/>
      <c r="B9" s="110"/>
      <c r="C9" s="110"/>
      <c r="D9" s="110"/>
      <c r="E9" s="111">
        <f>IF($D10="","",VLOOKUP($D10,'ListaTG(D)'!$A$10:$T$41,19))</f>
      </c>
      <c r="F9" s="112"/>
      <c r="G9" s="111">
        <f>IF($D10="","",VLOOKUP($D10,'ListaTG(D)'!$A$10:$T$41,4))</f>
      </c>
      <c r="H9" s="7"/>
      <c r="I9" s="7"/>
      <c r="J9" s="7"/>
      <c r="K9" s="7"/>
      <c r="L9" s="7"/>
      <c r="M9" s="7"/>
      <c r="N9" s="7"/>
      <c r="O9" s="7"/>
      <c r="P9" s="4"/>
      <c r="Q9" s="71">
        <f>IF($D9="","",VLOOKUP($D9,'Lista TG(S)'!$A$9:$J$72,2))</f>
      </c>
      <c r="R9" s="115">
        <f>IF($D10="","",VLOOKUP($D10,'ListaTG(D)'!$A$10:$T$41,2))</f>
      </c>
      <c r="S9" s="4"/>
      <c r="T9" s="4"/>
    </row>
    <row r="10" spans="1:20" ht="9" customHeight="1">
      <c r="A10" s="109">
        <v>1</v>
      </c>
      <c r="B10" s="110">
        <f>IF($D10="","",VLOOKUP($D10,'ListaTG(D)'!$A$10:$T$41,8))</f>
      </c>
      <c r="C10" s="110">
        <f>IF($D10="","",VLOOKUP($D10,'ListaTG(D)'!$A$10:$T$41,9))</f>
      </c>
      <c r="D10" s="90"/>
      <c r="E10" s="111">
        <f>IF($D10="","",VLOOKUP($D10,'ListaTG(D)'!$A$10:$T$41,20))</f>
      </c>
      <c r="F10" s="111"/>
      <c r="G10" s="111">
        <f>IF($D10="","",VLOOKUP($D10,'ListaTG(D)'!$A$10:$T$41,7))</f>
      </c>
      <c r="H10" s="198"/>
      <c r="I10" s="108"/>
      <c r="J10" s="115"/>
      <c r="K10" s="115"/>
      <c r="L10" s="115"/>
      <c r="M10" s="115"/>
      <c r="N10" s="115"/>
      <c r="O10" s="115"/>
      <c r="P10" s="71"/>
      <c r="Q10" s="71"/>
      <c r="R10" s="115">
        <f>IF($D10="","",VLOOKUP($D10,'ListaTG(D)'!$A$10:$T$41,5))</f>
      </c>
      <c r="S10" s="4"/>
      <c r="T10" s="4"/>
    </row>
    <row r="11" spans="1:20" ht="9" customHeight="1">
      <c r="A11" s="76"/>
      <c r="B11" s="91"/>
      <c r="C11" s="91"/>
      <c r="D11" s="273"/>
      <c r="E11" s="72"/>
      <c r="F11" s="72"/>
      <c r="G11" s="72"/>
      <c r="H11" s="199"/>
      <c r="I11" s="211">
        <f>UPPER(IF(OR(H12="a",H12="as"),R9,IF(OR(H12="b",H12="bs"),R13,"")))</f>
      </c>
      <c r="J11" s="198"/>
      <c r="K11" s="115"/>
      <c r="L11" s="115"/>
      <c r="M11" s="115"/>
      <c r="N11" s="115"/>
      <c r="O11" s="115"/>
      <c r="P11" s="71"/>
      <c r="Q11" s="71">
        <f>IF($D11="","",VLOOKUP($D11,'Lista TG(S)'!$A$9:$J$72,2))</f>
      </c>
      <c r="R11" s="4"/>
      <c r="S11" s="4"/>
      <c r="T11" s="4"/>
    </row>
    <row r="12" spans="1:20" ht="9" customHeight="1">
      <c r="A12" s="109"/>
      <c r="B12" s="117"/>
      <c r="C12" s="117"/>
      <c r="D12" s="272"/>
      <c r="E12" s="115"/>
      <c r="F12" s="115"/>
      <c r="G12" s="115"/>
      <c r="H12" s="213" t="s">
        <v>73</v>
      </c>
      <c r="I12" s="212">
        <f>UPPER(IF(OR(H12="a",H12="as"),R10,IF(OR(H12="b",H12="bs"),R14,"")))</f>
      </c>
      <c r="J12" s="198"/>
      <c r="K12" s="108"/>
      <c r="L12" s="115"/>
      <c r="M12" s="115"/>
      <c r="N12" s="115"/>
      <c r="O12" s="115"/>
      <c r="P12" s="71"/>
      <c r="Q12" s="98"/>
      <c r="R12" s="4"/>
      <c r="S12" s="4"/>
      <c r="T12" s="4"/>
    </row>
    <row r="13" spans="1:20" ht="9" customHeight="1">
      <c r="A13" s="109"/>
      <c r="B13" s="117"/>
      <c r="C13" s="117"/>
      <c r="D13" s="272"/>
      <c r="E13" s="115">
        <f>IF($D14="","",VLOOKUP($D14,'ListaTG(D)'!$A$10:$T$41,19))</f>
      </c>
      <c r="F13" s="112"/>
      <c r="G13" s="115">
        <f>IF($D14="","",VLOOKUP($D14,'ListaTG(D)'!$A$10:$T$41,4))</f>
      </c>
      <c r="H13" s="200"/>
      <c r="I13" s="72"/>
      <c r="J13" s="238">
        <f>IF(OR(H12="a",H12="as"),D10,IF(OR(H12="b",H12="bs"),D14,""))</f>
        <v>0</v>
      </c>
      <c r="K13" s="239">
        <f>IF(OR(H12="a",H12="as"),D14,IF(OR(H12="b",H12="bs"),D10,""))</f>
        <v>0</v>
      </c>
      <c r="L13" s="198"/>
      <c r="M13" s="115"/>
      <c r="N13" s="115"/>
      <c r="O13" s="115"/>
      <c r="P13" s="71"/>
      <c r="Q13" s="71">
        <f>IF($D13="","",VLOOKUP($D13,'Lista TG(S)'!$A$9:$J$72,2))</f>
      </c>
      <c r="R13" s="115">
        <f>IF($D14="","",VLOOKUP($D14,'ListaTG(D)'!$A$10:$T$41,2))</f>
      </c>
      <c r="S13" s="4"/>
      <c r="T13" s="4"/>
    </row>
    <row r="14" spans="1:20" ht="9" customHeight="1">
      <c r="A14" s="78">
        <v>2</v>
      </c>
      <c r="B14" s="117">
        <f>IF($D14="","",VLOOKUP($D14,'ListaTG(D)'!$A$10:$T$41,8))</f>
      </c>
      <c r="C14" s="117">
        <f>IF($D14="","",VLOOKUP($D14,'ListaTG(D)'!$A$10:$T$41,9))</f>
      </c>
      <c r="D14" s="271"/>
      <c r="E14" s="115">
        <f>IF($D14="","",VLOOKUP($D14,'ListaTG(D)'!$A$10:$T$41,20))</f>
      </c>
      <c r="F14" s="115"/>
      <c r="G14" s="115">
        <f>IF($D14="","",VLOOKUP($D14,'ListaTG(D)'!$A$10:$T$41,7))</f>
      </c>
      <c r="H14" s="201"/>
      <c r="I14" s="108"/>
      <c r="J14" s="200"/>
      <c r="K14" s="115"/>
      <c r="L14" s="198"/>
      <c r="M14" s="115"/>
      <c r="N14" s="115"/>
      <c r="O14" s="115"/>
      <c r="P14" s="71"/>
      <c r="Q14" s="98"/>
      <c r="R14" s="115">
        <f>IF($D14="","",VLOOKUP($D14,'ListaTG(D)'!$A$10:$T$41,5))</f>
      </c>
      <c r="S14" s="4"/>
      <c r="T14" s="4"/>
    </row>
    <row r="15" spans="1:20" ht="9" customHeight="1">
      <c r="A15" s="109"/>
      <c r="B15" s="91"/>
      <c r="C15" s="91"/>
      <c r="D15" s="272"/>
      <c r="E15" s="72"/>
      <c r="F15" s="72"/>
      <c r="G15" s="72"/>
      <c r="H15" s="198"/>
      <c r="I15" s="115"/>
      <c r="J15" s="200"/>
      <c r="K15" s="211">
        <f>UPPER(IF(OR(J16="a",J16="as"),I11,IF(OR(J16="b",J16="bs"),I19,"")))</f>
      </c>
      <c r="L15" s="198"/>
      <c r="M15" s="115"/>
      <c r="N15" s="115"/>
      <c r="O15" s="115"/>
      <c r="P15" s="71"/>
      <c r="Q15" s="71">
        <f>IF($D15="","",VLOOKUP($D15,'Lista TG(S)'!$A$9:$J$72,2))</f>
      </c>
      <c r="R15" s="4"/>
      <c r="S15" s="4"/>
      <c r="T15" s="4"/>
    </row>
    <row r="16" spans="1:20" ht="9" customHeight="1">
      <c r="A16" s="109"/>
      <c r="B16" s="117"/>
      <c r="C16" s="117"/>
      <c r="D16" s="272"/>
      <c r="E16" s="115"/>
      <c r="F16" s="115"/>
      <c r="G16" s="115"/>
      <c r="H16" s="198"/>
      <c r="I16" s="115"/>
      <c r="J16" s="213" t="s">
        <v>27</v>
      </c>
      <c r="K16" s="212">
        <f>UPPER(IF(OR(J16="a",J16="as"),I12,IF(OR(J16="b",J16="bs"),I20,"")))</f>
      </c>
      <c r="L16" s="198"/>
      <c r="M16" s="108"/>
      <c r="N16" s="115"/>
      <c r="O16" s="115"/>
      <c r="P16" s="71"/>
      <c r="Q16" s="98"/>
      <c r="R16" s="4"/>
      <c r="S16" s="4"/>
      <c r="T16" s="4"/>
    </row>
    <row r="17" spans="1:20" ht="9" customHeight="1">
      <c r="A17" s="109"/>
      <c r="B17" s="117"/>
      <c r="C17" s="117"/>
      <c r="D17" s="272"/>
      <c r="E17" s="115">
        <f>IF($D18="","",VLOOKUP($D18,'ListaTG(D)'!$A$10:$T$41,19))</f>
      </c>
      <c r="F17" s="112"/>
      <c r="G17" s="115">
        <f>IF($D18="","",VLOOKUP($D18,'ListaTG(D)'!$A$10:$T$41,4))</f>
      </c>
      <c r="H17" s="198"/>
      <c r="I17" s="115"/>
      <c r="J17" s="213"/>
      <c r="K17" s="72" t="s">
        <v>39</v>
      </c>
      <c r="L17" s="240">
        <f>IF(OR(J16="a",J16="as"),J13,IF(OR(J16="b",J16="bs"),J21,""))</f>
        <v>0</v>
      </c>
      <c r="M17" s="241">
        <f>IF(OR(J16="a",J16="as"),J21,IF(OR(J16="b",J16="bs"),J13,""))</f>
      </c>
      <c r="N17" s="115"/>
      <c r="O17" s="115"/>
      <c r="P17" s="71"/>
      <c r="Q17" s="71">
        <f>IF($D17="","",VLOOKUP($D17,'Lista TG(S)'!$A$9:$J$72,2))</f>
      </c>
      <c r="R17" s="115">
        <f>IF($D18="","",VLOOKUP($D18,'ListaTG(D)'!$A$10:$T$41,2))</f>
      </c>
      <c r="S17" s="4"/>
      <c r="T17" s="4"/>
    </row>
    <row r="18" spans="1:20" ht="9" customHeight="1">
      <c r="A18" s="109">
        <v>3</v>
      </c>
      <c r="B18" s="117">
        <f>IF($D18="","",VLOOKUP($D18,'ListaTG(D)'!$A$10:$T$41,8))</f>
      </c>
      <c r="C18" s="117">
        <f>IF($D18="","",VLOOKUP($D18,'ListaTG(D)'!$A$10:$T$41,9))</f>
      </c>
      <c r="D18" s="271"/>
      <c r="E18" s="115">
        <f>IF($D18="","",VLOOKUP($D18,'ListaTG(D)'!$A$10:$T$41,20))</f>
      </c>
      <c r="F18" s="115"/>
      <c r="G18" s="115">
        <f>IF($D18="","",VLOOKUP($D18,'ListaTG(D)'!$A$10:$T$41,7))</f>
      </c>
      <c r="H18" s="198"/>
      <c r="I18" s="108"/>
      <c r="J18" s="200"/>
      <c r="K18" s="115"/>
      <c r="L18" s="198"/>
      <c r="M18" s="115"/>
      <c r="N18" s="115"/>
      <c r="O18" s="115"/>
      <c r="P18" s="71"/>
      <c r="Q18" s="98"/>
      <c r="R18" s="115">
        <f>IF($D18="","",VLOOKUP($D18,'ListaTG(D)'!$A$10:$T$41,5))</f>
      </c>
      <c r="S18" s="4"/>
      <c r="T18" s="4"/>
    </row>
    <row r="19" spans="1:20" ht="9" customHeight="1">
      <c r="A19" s="76"/>
      <c r="B19" s="91"/>
      <c r="C19" s="91"/>
      <c r="D19" s="171"/>
      <c r="E19" s="72"/>
      <c r="F19" s="72"/>
      <c r="G19" s="72"/>
      <c r="H19" s="199"/>
      <c r="I19" s="211">
        <f>UPPER(IF(OR(H20="a",H20="as"),R17,IF(OR(H20="b",H20="bs"),R21,"")))</f>
      </c>
      <c r="J19" s="200"/>
      <c r="K19" s="115"/>
      <c r="L19" s="198"/>
      <c r="M19" s="115"/>
      <c r="N19" s="115"/>
      <c r="O19" s="115"/>
      <c r="P19" s="71"/>
      <c r="Q19" s="71">
        <f>IF($D19="","",VLOOKUP($D19,'Lista TG(S)'!$A$9:$J$72,2))</f>
      </c>
      <c r="R19" s="4"/>
      <c r="S19" s="4"/>
      <c r="T19" s="4"/>
    </row>
    <row r="20" spans="1:20" ht="9" customHeight="1">
      <c r="A20" s="109"/>
      <c r="B20" s="117"/>
      <c r="C20" s="117"/>
      <c r="D20" s="117"/>
      <c r="E20" s="115"/>
      <c r="F20" s="115"/>
      <c r="G20" s="115"/>
      <c r="H20" s="213"/>
      <c r="I20" s="212">
        <f>UPPER(IF(OR(H20="a",H20="as"),R18,IF(OR(H20="b",H20="bs"),R22,"")))</f>
      </c>
      <c r="J20" s="219"/>
      <c r="K20" s="175"/>
      <c r="L20" s="198"/>
      <c r="M20" s="115"/>
      <c r="N20" s="115"/>
      <c r="O20" s="115"/>
      <c r="P20" s="71"/>
      <c r="Q20" s="98"/>
      <c r="R20" s="4"/>
      <c r="S20" s="4"/>
      <c r="T20" s="4"/>
    </row>
    <row r="21" spans="1:20" ht="9" customHeight="1">
      <c r="A21" s="109"/>
      <c r="B21" s="110"/>
      <c r="C21" s="110"/>
      <c r="D21" s="210"/>
      <c r="E21" s="111">
        <f>IF($D22="","",VLOOKUP($D22,'ListaTG(D)'!$A$10:$T$41,19))</f>
      </c>
      <c r="F21" s="112"/>
      <c r="G21" s="111">
        <f>IF($D22="","",VLOOKUP($D22,'ListaTG(D)'!$A$10:$T$41,4))</f>
      </c>
      <c r="H21" s="200"/>
      <c r="I21" s="115"/>
      <c r="J21" s="240">
        <f>IF(OR(H20="a",H20="as"),D18,IF(OR(H20="b",H20="bs"),D22,""))</f>
      </c>
      <c r="K21" s="241">
        <f>IF(OR(H20="a",H20="as"),D22,IF(OR(H20="b",H20="bs"),D18,""))</f>
      </c>
      <c r="L21" s="198"/>
      <c r="M21" s="115"/>
      <c r="N21" s="115"/>
      <c r="O21" s="115"/>
      <c r="P21" s="71"/>
      <c r="Q21" s="71">
        <f>IF($D21="","",VLOOKUP($D21,'Lista TG(S)'!$A$9:$J$72,2))</f>
      </c>
      <c r="R21" s="115">
        <f>IF($D22="","",VLOOKUP($D22,'ListaTG(D)'!$A$10:$T$41,2))</f>
      </c>
      <c r="S21" s="4"/>
      <c r="T21" s="4"/>
    </row>
    <row r="22" spans="1:20" ht="9" customHeight="1">
      <c r="A22" s="78">
        <v>4</v>
      </c>
      <c r="B22" s="110">
        <f>IF($D22="","",VLOOKUP($D22,'ListaTG(D)'!$A$10:$T$41,8))</f>
      </c>
      <c r="C22" s="110">
        <f>IF($D22="","",VLOOKUP($D22,'ListaTG(D)'!$A$10:$T$41,9))</f>
      </c>
      <c r="D22" s="90"/>
      <c r="E22" s="111">
        <f>IF($D22="","",VLOOKUP($D22,'ListaTG(D)'!$A$10:$T$41,20))</f>
      </c>
      <c r="F22" s="111"/>
      <c r="G22" s="111">
        <f>IF($D22="","",VLOOKUP($D22,'ListaTG(D)'!$A$10:$T$41,7))</f>
      </c>
      <c r="H22" s="201"/>
      <c r="I22" s="108"/>
      <c r="J22" s="198"/>
      <c r="K22" s="115"/>
      <c r="L22" s="198"/>
      <c r="M22" s="115"/>
      <c r="N22" s="115"/>
      <c r="O22" s="115"/>
      <c r="P22" s="71"/>
      <c r="Q22" s="98"/>
      <c r="R22" s="115">
        <f>IF($D22="","",VLOOKUP($D22,'ListaTG(D)'!$A$10:$T$41,5))</f>
      </c>
      <c r="S22" s="4"/>
      <c r="T22" s="4"/>
    </row>
    <row r="23" spans="1:20" ht="9" customHeight="1">
      <c r="A23" s="109"/>
      <c r="B23" s="129"/>
      <c r="C23" s="129"/>
      <c r="D23" s="110"/>
      <c r="E23" s="130"/>
      <c r="F23" s="130"/>
      <c r="G23" s="130"/>
      <c r="H23" s="198"/>
      <c r="I23" s="115"/>
      <c r="J23" s="198"/>
      <c r="K23" s="115"/>
      <c r="L23" s="198"/>
      <c r="M23" s="225">
        <f>UPPER(IF(OR(L24="a",L24="as"),K15,IF(OR(L24="b",L24="bs"),K31,"")))</f>
      </c>
      <c r="N23" s="115"/>
      <c r="O23" s="115"/>
      <c r="P23" s="71"/>
      <c r="Q23" s="71">
        <f>IF($D23="","",VLOOKUP($D23,'Lista TG(S)'!$A$9:$J$72,2))</f>
      </c>
      <c r="R23" s="4"/>
      <c r="S23" s="4"/>
      <c r="T23" s="4"/>
    </row>
    <row r="24" spans="1:20" ht="9" customHeight="1">
      <c r="A24" s="109"/>
      <c r="B24" s="117"/>
      <c r="C24" s="117"/>
      <c r="D24" s="117"/>
      <c r="E24" s="115"/>
      <c r="F24" s="115"/>
      <c r="G24" s="115"/>
      <c r="H24" s="198"/>
      <c r="I24" s="115"/>
      <c r="J24" s="198"/>
      <c r="K24" s="198"/>
      <c r="L24" s="223"/>
      <c r="M24" s="225"/>
      <c r="N24" s="198"/>
      <c r="O24" s="115"/>
      <c r="P24" s="115"/>
      <c r="Q24" s="119"/>
      <c r="R24" s="7"/>
      <c r="S24" s="4"/>
      <c r="T24" s="4"/>
    </row>
    <row r="25" spans="1:20" ht="9" customHeight="1">
      <c r="A25" s="109"/>
      <c r="B25" s="117"/>
      <c r="C25" s="117"/>
      <c r="D25" s="117"/>
      <c r="E25" s="115"/>
      <c r="F25" s="119"/>
      <c r="G25" s="115"/>
      <c r="H25" s="198"/>
      <c r="I25" s="115"/>
      <c r="J25" s="198"/>
      <c r="K25" s="115"/>
      <c r="L25" s="223"/>
      <c r="M25" s="115"/>
      <c r="N25" s="227"/>
      <c r="O25" s="220"/>
      <c r="P25" s="115"/>
      <c r="Q25" s="115"/>
      <c r="R25" s="115"/>
      <c r="S25" s="4"/>
      <c r="T25" s="4"/>
    </row>
    <row r="26" spans="1:20" ht="9" customHeight="1">
      <c r="A26" s="109"/>
      <c r="B26" s="117"/>
      <c r="C26" s="117"/>
      <c r="D26" s="117"/>
      <c r="E26" s="115"/>
      <c r="F26" s="115"/>
      <c r="G26" s="115"/>
      <c r="H26" s="198"/>
      <c r="I26" s="121"/>
      <c r="J26" s="198"/>
      <c r="K26" s="115"/>
      <c r="L26" s="198"/>
      <c r="M26" s="115"/>
      <c r="N26" s="115"/>
      <c r="O26" s="115"/>
      <c r="P26" s="115"/>
      <c r="Q26" s="119"/>
      <c r="R26" s="115"/>
      <c r="S26" s="4"/>
      <c r="T26" s="4"/>
    </row>
    <row r="27" spans="1:20" ht="9" customHeight="1">
      <c r="A27" s="109"/>
      <c r="B27" s="117"/>
      <c r="C27" s="117"/>
      <c r="D27" s="120"/>
      <c r="E27" s="115"/>
      <c r="F27" s="115"/>
      <c r="G27" s="115"/>
      <c r="H27" s="198"/>
      <c r="I27" s="225"/>
      <c r="J27" s="198"/>
      <c r="K27" s="115"/>
      <c r="L27" s="198"/>
      <c r="M27" s="115"/>
      <c r="N27" s="115"/>
      <c r="O27" s="115"/>
      <c r="P27" s="115"/>
      <c r="Q27" s="115"/>
      <c r="R27" s="7"/>
      <c r="S27" s="4"/>
      <c r="T27" s="4"/>
    </row>
    <row r="28" spans="1:20" ht="9" customHeight="1">
      <c r="A28" s="109"/>
      <c r="B28" s="117"/>
      <c r="C28" s="117"/>
      <c r="D28" s="117"/>
      <c r="E28" s="115"/>
      <c r="F28" s="115"/>
      <c r="G28" s="115"/>
      <c r="H28" s="223"/>
      <c r="I28" s="225"/>
      <c r="J28" s="198"/>
      <c r="K28" s="121"/>
      <c r="L28" s="198"/>
      <c r="M28" s="115"/>
      <c r="N28" s="115"/>
      <c r="O28" s="115"/>
      <c r="P28" s="115"/>
      <c r="Q28" s="119"/>
      <c r="R28" s="7"/>
      <c r="S28" s="4"/>
      <c r="T28" s="4"/>
    </row>
    <row r="29" spans="1:20" ht="9" customHeight="1">
      <c r="A29" s="109"/>
      <c r="B29" s="117"/>
      <c r="C29" s="117"/>
      <c r="D29" s="120"/>
      <c r="E29" s="115"/>
      <c r="F29" s="112"/>
      <c r="G29" s="115"/>
      <c r="H29" s="198"/>
      <c r="I29" s="115"/>
      <c r="J29" s="227"/>
      <c r="K29" s="220"/>
      <c r="L29" s="198"/>
      <c r="M29" s="115"/>
      <c r="N29" s="115"/>
      <c r="O29" s="115"/>
      <c r="P29" s="115"/>
      <c r="Q29" s="115"/>
      <c r="R29" s="115"/>
      <c r="S29" s="4"/>
      <c r="T29" s="4"/>
    </row>
    <row r="30" spans="1:20" ht="9" customHeight="1">
      <c r="A30" s="109"/>
      <c r="B30" s="117"/>
      <c r="C30" s="117"/>
      <c r="D30" s="117"/>
      <c r="E30" s="115"/>
      <c r="F30" s="115"/>
      <c r="G30" s="115"/>
      <c r="H30" s="198"/>
      <c r="I30" s="121"/>
      <c r="J30" s="198"/>
      <c r="K30" s="115"/>
      <c r="L30" s="198"/>
      <c r="M30" s="115"/>
      <c r="N30" s="115"/>
      <c r="O30" s="115"/>
      <c r="P30" s="115"/>
      <c r="Q30" s="119"/>
      <c r="R30" s="115"/>
      <c r="S30" s="4"/>
      <c r="T30" s="4"/>
    </row>
    <row r="31" spans="1:20" ht="9" customHeight="1">
      <c r="A31" s="109"/>
      <c r="B31" s="117"/>
      <c r="C31" s="117"/>
      <c r="D31" s="120"/>
      <c r="E31" s="115"/>
      <c r="F31" s="115"/>
      <c r="G31" s="115"/>
      <c r="H31" s="198"/>
      <c r="I31" s="115"/>
      <c r="J31" s="198"/>
      <c r="K31" s="225"/>
      <c r="L31" s="198"/>
      <c r="M31" s="115"/>
      <c r="N31" s="115"/>
      <c r="O31" s="115"/>
      <c r="P31" s="115"/>
      <c r="Q31" s="115"/>
      <c r="R31" s="7"/>
      <c r="S31" s="4"/>
      <c r="T31" s="4"/>
    </row>
    <row r="32" spans="1:20" ht="9" customHeight="1">
      <c r="A32" s="109"/>
      <c r="B32" s="117"/>
      <c r="C32" s="117"/>
      <c r="D32" s="117"/>
      <c r="E32" s="115"/>
      <c r="F32" s="115"/>
      <c r="G32" s="115"/>
      <c r="H32" s="198"/>
      <c r="I32" s="115"/>
      <c r="J32" s="223"/>
      <c r="K32" s="225"/>
      <c r="L32" s="198"/>
      <c r="M32" s="121"/>
      <c r="N32" s="115"/>
      <c r="O32" s="115"/>
      <c r="P32" s="115"/>
      <c r="Q32" s="119"/>
      <c r="R32" s="7"/>
      <c r="S32" s="4"/>
      <c r="T32" s="4"/>
    </row>
    <row r="33" spans="1:20" ht="9" customHeight="1">
      <c r="A33" s="109"/>
      <c r="B33" s="117"/>
      <c r="C33" s="117"/>
      <c r="D33" s="120"/>
      <c r="E33" s="115"/>
      <c r="F33" s="112"/>
      <c r="G33" s="115"/>
      <c r="H33" s="198"/>
      <c r="I33" s="115"/>
      <c r="J33" s="223"/>
      <c r="K33" s="115"/>
      <c r="L33" s="227"/>
      <c r="M33" s="220"/>
      <c r="N33" s="115"/>
      <c r="O33" s="115"/>
      <c r="P33" s="115"/>
      <c r="Q33" s="115"/>
      <c r="R33" s="115"/>
      <c r="S33" s="4"/>
      <c r="T33" s="4"/>
    </row>
    <row r="34" spans="1:20" ht="9" customHeight="1">
      <c r="A34" s="109"/>
      <c r="B34" s="117"/>
      <c r="C34" s="117"/>
      <c r="D34" s="117"/>
      <c r="E34" s="115"/>
      <c r="F34" s="115"/>
      <c r="G34" s="115"/>
      <c r="H34" s="198"/>
      <c r="I34" s="121"/>
      <c r="J34" s="223"/>
      <c r="K34" s="115"/>
      <c r="L34" s="198"/>
      <c r="M34" s="115"/>
      <c r="N34" s="115"/>
      <c r="O34" s="115"/>
      <c r="P34" s="115"/>
      <c r="Q34" s="119"/>
      <c r="R34" s="115"/>
      <c r="S34" s="4"/>
      <c r="T34" s="4"/>
    </row>
    <row r="35" spans="1:20" ht="9" customHeight="1">
      <c r="A35" s="109"/>
      <c r="B35" s="117"/>
      <c r="C35" s="117"/>
      <c r="D35" s="120"/>
      <c r="E35" s="115"/>
      <c r="F35" s="115"/>
      <c r="G35" s="115"/>
      <c r="H35" s="198"/>
      <c r="I35" s="225"/>
      <c r="J35" s="198"/>
      <c r="K35" s="115"/>
      <c r="L35" s="198"/>
      <c r="M35" s="115"/>
      <c r="N35" s="115"/>
      <c r="O35" s="115"/>
      <c r="P35" s="115"/>
      <c r="Q35" s="115"/>
      <c r="R35" s="7"/>
      <c r="S35" s="4"/>
      <c r="T35" s="4"/>
    </row>
    <row r="36" spans="1:20" ht="9" customHeight="1">
      <c r="A36" s="109"/>
      <c r="B36" s="117"/>
      <c r="C36" s="117"/>
      <c r="D36" s="117"/>
      <c r="E36" s="115"/>
      <c r="F36" s="115"/>
      <c r="G36" s="115"/>
      <c r="H36" s="223"/>
      <c r="I36" s="225"/>
      <c r="J36" s="198"/>
      <c r="K36" s="121"/>
      <c r="L36" s="198"/>
      <c r="M36" s="115"/>
      <c r="N36" s="115"/>
      <c r="O36" s="115"/>
      <c r="P36" s="115"/>
      <c r="Q36" s="119"/>
      <c r="R36" s="7"/>
      <c r="S36" s="4"/>
      <c r="T36" s="4"/>
    </row>
    <row r="37" spans="1:20" ht="9" customHeight="1">
      <c r="A37" s="109"/>
      <c r="B37" s="110"/>
      <c r="C37" s="110"/>
      <c r="D37" s="210"/>
      <c r="E37" s="111"/>
      <c r="F37" s="112"/>
      <c r="G37" s="111"/>
      <c r="H37" s="198"/>
      <c r="I37" s="115"/>
      <c r="J37" s="227"/>
      <c r="K37" s="220"/>
      <c r="L37" s="198"/>
      <c r="M37" s="115"/>
      <c r="N37" s="115"/>
      <c r="O37" s="115"/>
      <c r="P37" s="115"/>
      <c r="Q37" s="115"/>
      <c r="R37" s="115"/>
      <c r="S37" s="4"/>
      <c r="T37" s="4"/>
    </row>
    <row r="38" spans="1:20" ht="9" customHeight="1">
      <c r="A38" s="109"/>
      <c r="B38" s="117"/>
      <c r="C38" s="117"/>
      <c r="D38" s="117"/>
      <c r="E38" s="115"/>
      <c r="F38" s="115"/>
      <c r="G38" s="115"/>
      <c r="H38" s="198"/>
      <c r="I38" s="115"/>
      <c r="J38" s="198"/>
      <c r="K38" s="115"/>
      <c r="L38" s="198"/>
      <c r="M38" s="225"/>
      <c r="N38" s="226"/>
      <c r="O38" s="115"/>
      <c r="P38" s="115"/>
      <c r="Q38" s="119"/>
      <c r="R38" s="7"/>
      <c r="S38" s="4"/>
      <c r="T38" s="4"/>
    </row>
    <row r="39" spans="1:20" ht="9" customHeight="1">
      <c r="A39" s="109"/>
      <c r="B39" s="110"/>
      <c r="C39" s="110"/>
      <c r="D39" s="110"/>
      <c r="E39" s="115"/>
      <c r="F39" s="112"/>
      <c r="G39" s="115"/>
      <c r="H39" s="198"/>
      <c r="I39" s="115"/>
      <c r="J39" s="198"/>
      <c r="K39" s="115"/>
      <c r="L39" s="198"/>
      <c r="M39" s="115"/>
      <c r="N39" s="227"/>
      <c r="O39" s="220"/>
      <c r="P39" s="115"/>
      <c r="Q39" s="115"/>
      <c r="R39" s="115"/>
      <c r="S39" s="4"/>
      <c r="T39" s="4"/>
    </row>
    <row r="40" spans="1:20" ht="9" customHeight="1">
      <c r="A40" s="109"/>
      <c r="B40" s="117"/>
      <c r="C40" s="117"/>
      <c r="D40" s="117"/>
      <c r="E40" s="115"/>
      <c r="F40" s="115"/>
      <c r="G40" s="115"/>
      <c r="H40" s="198"/>
      <c r="I40" s="121"/>
      <c r="J40" s="198"/>
      <c r="K40" s="115"/>
      <c r="L40" s="198"/>
      <c r="M40" s="115"/>
      <c r="N40" s="115"/>
      <c r="O40" s="115"/>
      <c r="P40" s="115"/>
      <c r="Q40" s="119"/>
      <c r="R40" s="115"/>
      <c r="S40" s="4"/>
      <c r="T40" s="4"/>
    </row>
    <row r="41" spans="1:20" ht="9" customHeight="1">
      <c r="A41" s="109"/>
      <c r="B41" s="117"/>
      <c r="C41" s="117"/>
      <c r="D41" s="120"/>
      <c r="E41" s="115"/>
      <c r="F41" s="115"/>
      <c r="G41" s="115"/>
      <c r="H41" s="198"/>
      <c r="I41" s="225"/>
      <c r="J41" s="198"/>
      <c r="K41" s="115"/>
      <c r="L41" s="198"/>
      <c r="M41" s="115"/>
      <c r="N41" s="115"/>
      <c r="O41" s="115"/>
      <c r="P41" s="115"/>
      <c r="Q41" s="115"/>
      <c r="R41" s="7"/>
      <c r="S41" s="4"/>
      <c r="T41" s="4"/>
    </row>
    <row r="42" spans="1:20" ht="9" customHeight="1">
      <c r="A42" s="109"/>
      <c r="B42" s="117"/>
      <c r="C42" s="117"/>
      <c r="D42" s="117"/>
      <c r="E42" s="115"/>
      <c r="F42" s="115"/>
      <c r="G42" s="115"/>
      <c r="H42" s="223"/>
      <c r="I42" s="225"/>
      <c r="J42" s="198"/>
      <c r="K42" s="121"/>
      <c r="L42" s="198"/>
      <c r="M42" s="115"/>
      <c r="N42" s="115"/>
      <c r="O42" s="115"/>
      <c r="P42" s="115"/>
      <c r="Q42" s="119"/>
      <c r="R42" s="7"/>
      <c r="S42" s="4"/>
      <c r="T42" s="4"/>
    </row>
    <row r="43" spans="1:20" ht="9" customHeight="1">
      <c r="A43" s="109"/>
      <c r="B43" s="117"/>
      <c r="C43" s="117"/>
      <c r="D43" s="120"/>
      <c r="E43" s="115"/>
      <c r="F43" s="112"/>
      <c r="G43" s="115"/>
      <c r="H43" s="198"/>
      <c r="I43" s="115"/>
      <c r="J43" s="227"/>
      <c r="K43" s="220"/>
      <c r="L43" s="198"/>
      <c r="M43" s="115"/>
      <c r="N43" s="115"/>
      <c r="O43" s="115"/>
      <c r="P43" s="115"/>
      <c r="Q43" s="115"/>
      <c r="R43" s="115"/>
      <c r="S43" s="4"/>
      <c r="T43" s="4"/>
    </row>
    <row r="44" spans="1:20" ht="9" customHeight="1">
      <c r="A44" s="109"/>
      <c r="B44" s="117"/>
      <c r="C44" s="117"/>
      <c r="D44" s="117"/>
      <c r="E44" s="115"/>
      <c r="F44" s="115"/>
      <c r="G44" s="115"/>
      <c r="H44" s="198"/>
      <c r="I44" s="121"/>
      <c r="J44" s="198"/>
      <c r="K44" s="115"/>
      <c r="L44" s="198"/>
      <c r="M44" s="115"/>
      <c r="N44" s="115"/>
      <c r="O44" s="115"/>
      <c r="P44" s="115"/>
      <c r="Q44" s="119"/>
      <c r="R44" s="115"/>
      <c r="S44" s="4"/>
      <c r="T44" s="4"/>
    </row>
    <row r="45" spans="1:20" ht="9" customHeight="1">
      <c r="A45" s="109"/>
      <c r="B45" s="117"/>
      <c r="C45" s="117"/>
      <c r="D45" s="120"/>
      <c r="E45" s="115"/>
      <c r="F45" s="115"/>
      <c r="G45" s="115"/>
      <c r="H45" s="198"/>
      <c r="I45" s="115"/>
      <c r="J45" s="198"/>
      <c r="K45" s="225"/>
      <c r="L45" s="198"/>
      <c r="M45" s="115"/>
      <c r="N45" s="115"/>
      <c r="O45" s="115"/>
      <c r="P45" s="71"/>
      <c r="Q45" s="71"/>
      <c r="R45" s="4"/>
      <c r="S45" s="4"/>
      <c r="T45" s="4"/>
    </row>
    <row r="46" spans="1:20" ht="9" customHeight="1">
      <c r="A46" s="109"/>
      <c r="B46" s="117"/>
      <c r="C46" s="117"/>
      <c r="D46" s="117"/>
      <c r="E46" s="115"/>
      <c r="F46" s="115"/>
      <c r="G46" s="115"/>
      <c r="H46" s="198"/>
      <c r="I46" s="115"/>
      <c r="J46" s="223"/>
      <c r="K46" s="225"/>
      <c r="L46" s="198"/>
      <c r="M46" s="121"/>
      <c r="N46" s="115"/>
      <c r="O46" s="115"/>
      <c r="P46" s="71"/>
      <c r="Q46" s="98"/>
      <c r="R46" s="4"/>
      <c r="S46" s="4"/>
      <c r="T46" s="4"/>
    </row>
    <row r="47" spans="1:20" ht="9" customHeight="1">
      <c r="A47" s="109"/>
      <c r="B47" s="117"/>
      <c r="C47" s="117"/>
      <c r="D47" s="120"/>
      <c r="E47" s="115"/>
      <c r="F47" s="112"/>
      <c r="G47" s="115"/>
      <c r="H47" s="198"/>
      <c r="I47" s="115"/>
      <c r="J47" s="223"/>
      <c r="K47" s="115"/>
      <c r="L47" s="227"/>
      <c r="M47" s="220"/>
      <c r="N47" s="115"/>
      <c r="O47" s="115"/>
      <c r="P47" s="71"/>
      <c r="Q47" s="71"/>
      <c r="R47" s="115"/>
      <c r="S47" s="4"/>
      <c r="T47" s="4"/>
    </row>
    <row r="48" spans="1:20" ht="9" customHeight="1">
      <c r="A48" s="109"/>
      <c r="B48" s="117"/>
      <c r="C48" s="117"/>
      <c r="D48" s="117"/>
      <c r="E48" s="115"/>
      <c r="F48" s="115"/>
      <c r="G48" s="115"/>
      <c r="H48" s="198"/>
      <c r="I48" s="121"/>
      <c r="J48" s="223"/>
      <c r="K48" s="115"/>
      <c r="L48" s="198"/>
      <c r="M48" s="115"/>
      <c r="N48" s="115"/>
      <c r="O48" s="115"/>
      <c r="P48" s="71"/>
      <c r="Q48" s="98"/>
      <c r="R48" s="115"/>
      <c r="S48" s="4"/>
      <c r="T48" s="4"/>
    </row>
    <row r="49" spans="1:20" ht="9" customHeight="1">
      <c r="A49" s="109"/>
      <c r="B49" s="117"/>
      <c r="C49" s="117"/>
      <c r="D49" s="120"/>
      <c r="E49" s="115"/>
      <c r="F49" s="115"/>
      <c r="G49" s="115"/>
      <c r="H49" s="198"/>
      <c r="I49" s="225"/>
      <c r="J49" s="198"/>
      <c r="K49" s="115"/>
      <c r="L49" s="198"/>
      <c r="M49" s="115"/>
      <c r="N49" s="115"/>
      <c r="O49" s="115"/>
      <c r="P49" s="71"/>
      <c r="Q49" s="71"/>
      <c r="R49" s="4"/>
      <c r="S49" s="4"/>
      <c r="T49" s="4"/>
    </row>
    <row r="50" spans="1:20" ht="9" customHeight="1">
      <c r="A50" s="109"/>
      <c r="B50" s="117"/>
      <c r="C50" s="117"/>
      <c r="D50" s="117"/>
      <c r="E50" s="115"/>
      <c r="F50" s="115"/>
      <c r="G50" s="115"/>
      <c r="H50" s="223"/>
      <c r="I50" s="225"/>
      <c r="J50" s="198"/>
      <c r="K50" s="121"/>
      <c r="L50" s="198"/>
      <c r="M50" s="115"/>
      <c r="N50" s="115"/>
      <c r="O50" s="115"/>
      <c r="P50" s="71"/>
      <c r="Q50" s="98"/>
      <c r="R50" s="4"/>
      <c r="S50" s="4"/>
      <c r="T50" s="4"/>
    </row>
    <row r="51" spans="1:20" ht="9" customHeight="1">
      <c r="A51" s="109"/>
      <c r="B51" s="110"/>
      <c r="C51" s="110"/>
      <c r="D51" s="210"/>
      <c r="E51" s="111"/>
      <c r="F51" s="112"/>
      <c r="G51" s="111"/>
      <c r="H51" s="198"/>
      <c r="I51" s="115"/>
      <c r="J51" s="227"/>
      <c r="K51" s="220"/>
      <c r="L51" s="198"/>
      <c r="M51" s="115"/>
      <c r="N51" s="115"/>
      <c r="O51" s="115"/>
      <c r="P51" s="71"/>
      <c r="Q51" s="71"/>
      <c r="R51" s="115"/>
      <c r="S51" s="4"/>
      <c r="T51" s="4"/>
    </row>
    <row r="52" spans="1:20" ht="9" customHeight="1">
      <c r="A52" s="109"/>
      <c r="B52" s="110"/>
      <c r="C52" s="110"/>
      <c r="D52" s="110"/>
      <c r="E52" s="111"/>
      <c r="F52" s="111"/>
      <c r="G52" s="111"/>
      <c r="H52" s="198"/>
      <c r="I52" s="121"/>
      <c r="J52" s="198"/>
      <c r="K52" s="115"/>
      <c r="L52" s="198"/>
      <c r="M52" s="115"/>
      <c r="N52" s="115"/>
      <c r="O52" s="115"/>
      <c r="P52" s="71"/>
      <c r="Q52" s="98"/>
      <c r="R52" s="115"/>
      <c r="S52" s="4"/>
      <c r="T52" s="4"/>
    </row>
    <row r="53" spans="1:20" ht="9" customHeight="1">
      <c r="A53" s="109"/>
      <c r="B53" s="110"/>
      <c r="C53" s="110"/>
      <c r="D53" s="110"/>
      <c r="E53" s="111"/>
      <c r="F53" s="111"/>
      <c r="G53" s="111"/>
      <c r="H53" s="198"/>
      <c r="I53" s="115"/>
      <c r="J53" s="198"/>
      <c r="K53" s="115"/>
      <c r="L53" s="198"/>
      <c r="M53" s="225"/>
      <c r="N53" s="115"/>
      <c r="O53" s="115"/>
      <c r="P53" s="71"/>
      <c r="Q53" s="71"/>
      <c r="R53" s="4"/>
      <c r="S53" s="4"/>
      <c r="T53" s="4"/>
    </row>
    <row r="54" spans="1:20" ht="9" customHeight="1">
      <c r="A54" s="109"/>
      <c r="B54" s="117"/>
      <c r="C54" s="117"/>
      <c r="D54" s="117"/>
      <c r="E54" s="115"/>
      <c r="F54" s="115"/>
      <c r="G54" s="115"/>
      <c r="H54" s="198"/>
      <c r="I54" s="115"/>
      <c r="J54" s="198"/>
      <c r="K54" s="115"/>
      <c r="L54" s="223"/>
      <c r="M54" s="225"/>
      <c r="N54" s="198"/>
      <c r="O54" s="115"/>
      <c r="P54" s="71"/>
      <c r="Q54" s="98"/>
      <c r="R54" s="4"/>
      <c r="S54" s="4"/>
      <c r="T54" s="4"/>
    </row>
    <row r="55" spans="1:20" ht="9" customHeight="1">
      <c r="A55" s="109"/>
      <c r="B55" s="110"/>
      <c r="C55" s="110"/>
      <c r="D55" s="110"/>
      <c r="E55" s="115"/>
      <c r="F55" s="112"/>
      <c r="G55" s="115"/>
      <c r="H55" s="198"/>
      <c r="I55" s="115"/>
      <c r="J55" s="198"/>
      <c r="K55" s="115"/>
      <c r="L55" s="223"/>
      <c r="M55" s="115"/>
      <c r="N55" s="227"/>
      <c r="O55" s="175"/>
      <c r="P55" s="71"/>
      <c r="Q55" s="71"/>
      <c r="R55" s="115"/>
      <c r="S55" s="4"/>
      <c r="T55" s="4"/>
    </row>
    <row r="56" spans="1:20" ht="9" customHeight="1">
      <c r="A56" s="109"/>
      <c r="B56" s="117"/>
      <c r="C56" s="117"/>
      <c r="D56" s="117"/>
      <c r="E56" s="115"/>
      <c r="F56" s="115"/>
      <c r="G56" s="115"/>
      <c r="H56" s="198"/>
      <c r="I56" s="121"/>
      <c r="J56" s="198"/>
      <c r="K56" s="115"/>
      <c r="L56" s="198"/>
      <c r="M56" s="115"/>
      <c r="N56" s="115"/>
      <c r="O56" s="115"/>
      <c r="P56" s="71"/>
      <c r="Q56" s="98"/>
      <c r="R56" s="115"/>
      <c r="S56" s="4"/>
      <c r="T56" s="4"/>
    </row>
    <row r="57" spans="1:20" ht="9" customHeight="1">
      <c r="A57" s="109"/>
      <c r="B57" s="117"/>
      <c r="C57" s="117"/>
      <c r="D57" s="120"/>
      <c r="E57" s="115"/>
      <c r="F57" s="115"/>
      <c r="G57" s="115"/>
      <c r="H57" s="198"/>
      <c r="I57" s="225"/>
      <c r="J57" s="198"/>
      <c r="K57" s="115"/>
      <c r="L57" s="198"/>
      <c r="M57" s="115"/>
      <c r="N57" s="115"/>
      <c r="O57" s="115"/>
      <c r="P57" s="71"/>
      <c r="Q57" s="71"/>
      <c r="R57" s="4"/>
      <c r="S57" s="4"/>
      <c r="T57" s="4"/>
    </row>
    <row r="58" spans="1:20" ht="9" customHeight="1">
      <c r="A58" s="109"/>
      <c r="B58" s="117"/>
      <c r="C58" s="117"/>
      <c r="D58" s="117"/>
      <c r="E58" s="115"/>
      <c r="F58" s="115"/>
      <c r="G58" s="115"/>
      <c r="H58" s="223"/>
      <c r="I58" s="225"/>
      <c r="J58" s="198"/>
      <c r="K58" s="121"/>
      <c r="L58" s="198"/>
      <c r="M58" s="115"/>
      <c r="N58" s="115"/>
      <c r="O58" s="115"/>
      <c r="P58" s="71"/>
      <c r="Q58" s="98"/>
      <c r="R58" s="4"/>
      <c r="S58" s="4"/>
      <c r="T58" s="4"/>
    </row>
    <row r="59" spans="1:20" ht="9" customHeight="1">
      <c r="A59" s="109"/>
      <c r="B59" s="117"/>
      <c r="C59" s="117"/>
      <c r="D59" s="120"/>
      <c r="E59" s="115"/>
      <c r="F59" s="112"/>
      <c r="G59" s="115"/>
      <c r="H59" s="198"/>
      <c r="I59" s="115"/>
      <c r="J59" s="227"/>
      <c r="K59" s="220"/>
      <c r="L59" s="198"/>
      <c r="M59" s="115"/>
      <c r="N59" s="115"/>
      <c r="O59" s="115"/>
      <c r="P59" s="71"/>
      <c r="Q59" s="71"/>
      <c r="R59" s="115"/>
      <c r="S59" s="4"/>
      <c r="T59" s="4"/>
    </row>
    <row r="60" spans="1:20" ht="9" customHeight="1">
      <c r="A60" s="109"/>
      <c r="B60" s="117"/>
      <c r="C60" s="117"/>
      <c r="D60" s="117"/>
      <c r="E60" s="115"/>
      <c r="F60" s="115"/>
      <c r="G60" s="115"/>
      <c r="H60" s="198"/>
      <c r="I60" s="121"/>
      <c r="J60" s="198"/>
      <c r="K60" s="115"/>
      <c r="L60" s="198"/>
      <c r="M60" s="115"/>
      <c r="N60" s="115"/>
      <c r="O60" s="115"/>
      <c r="P60" s="71"/>
      <c r="Q60" s="98"/>
      <c r="R60" s="115"/>
      <c r="S60" s="4"/>
      <c r="T60" s="4"/>
    </row>
    <row r="61" spans="1:20" ht="9" customHeight="1">
      <c r="A61" s="109"/>
      <c r="B61" s="117"/>
      <c r="C61" s="117"/>
      <c r="D61" s="120"/>
      <c r="E61" s="115"/>
      <c r="F61" s="115"/>
      <c r="G61" s="115"/>
      <c r="H61" s="198"/>
      <c r="I61" s="115"/>
      <c r="J61" s="223"/>
      <c r="K61" s="225"/>
      <c r="L61" s="198"/>
      <c r="M61" s="115"/>
      <c r="N61" s="115"/>
      <c r="O61" s="115"/>
      <c r="P61" s="71"/>
      <c r="Q61" s="71"/>
      <c r="R61" s="4"/>
      <c r="S61" s="4"/>
      <c r="T61" s="4"/>
    </row>
    <row r="62" spans="1:20" ht="9" customHeight="1">
      <c r="A62" s="109"/>
      <c r="B62" s="117"/>
      <c r="C62" s="117"/>
      <c r="D62" s="120"/>
      <c r="E62" s="115"/>
      <c r="F62" s="112"/>
      <c r="G62" s="115"/>
      <c r="H62" s="198"/>
      <c r="I62" s="115"/>
      <c r="J62" s="223"/>
      <c r="K62" s="115"/>
      <c r="L62" s="227"/>
      <c r="M62" s="220"/>
      <c r="N62" s="115"/>
      <c r="O62" s="115"/>
      <c r="P62" s="71"/>
      <c r="Q62" s="71"/>
      <c r="R62" s="115"/>
      <c r="S62" s="4"/>
      <c r="T62" s="4"/>
    </row>
    <row r="63" spans="1:20" ht="9" customHeight="1">
      <c r="A63" s="109"/>
      <c r="B63" s="117"/>
      <c r="C63" s="117"/>
      <c r="D63" s="117"/>
      <c r="E63" s="115"/>
      <c r="F63" s="115"/>
      <c r="G63" s="115"/>
      <c r="H63" s="198"/>
      <c r="I63" s="121"/>
      <c r="J63" s="223"/>
      <c r="K63" s="115"/>
      <c r="L63" s="198"/>
      <c r="M63" s="115"/>
      <c r="N63" s="115"/>
      <c r="O63" s="115"/>
      <c r="P63" s="71"/>
      <c r="Q63" s="98"/>
      <c r="R63" s="115"/>
      <c r="S63" s="4"/>
      <c r="T63" s="4"/>
    </row>
    <row r="64" spans="1:20" ht="9" customHeight="1">
      <c r="A64" s="109"/>
      <c r="B64" s="117"/>
      <c r="C64" s="117"/>
      <c r="D64" s="120"/>
      <c r="E64" s="115"/>
      <c r="F64" s="115"/>
      <c r="G64" s="115"/>
      <c r="H64" s="198"/>
      <c r="I64" s="225"/>
      <c r="J64" s="198"/>
      <c r="K64" s="115"/>
      <c r="L64" s="198"/>
      <c r="M64" s="115"/>
      <c r="N64" s="115"/>
      <c r="O64" s="115"/>
      <c r="P64" s="71"/>
      <c r="Q64" s="71"/>
      <c r="R64" s="4"/>
      <c r="S64" s="4"/>
      <c r="T64" s="4"/>
    </row>
    <row r="65" spans="1:20" ht="9" customHeight="1">
      <c r="A65" s="109"/>
      <c r="B65" s="117"/>
      <c r="C65" s="117"/>
      <c r="D65" s="117"/>
      <c r="E65" s="115"/>
      <c r="F65" s="115"/>
      <c r="G65" s="115"/>
      <c r="H65" s="223"/>
      <c r="I65" s="225"/>
      <c r="J65" s="198"/>
      <c r="K65" s="121"/>
      <c r="L65" s="198"/>
      <c r="M65" s="115"/>
      <c r="N65" s="115"/>
      <c r="O65" s="115"/>
      <c r="P65" s="71"/>
      <c r="Q65" s="98"/>
      <c r="R65" s="4"/>
      <c r="S65" s="4"/>
      <c r="T65" s="4"/>
    </row>
    <row r="66" spans="1:20" ht="9" customHeight="1">
      <c r="A66" s="109"/>
      <c r="B66" s="110"/>
      <c r="C66" s="110"/>
      <c r="D66" s="210"/>
      <c r="E66" s="111"/>
      <c r="F66" s="112"/>
      <c r="G66" s="111"/>
      <c r="H66" s="198"/>
      <c r="I66" s="115"/>
      <c r="J66" s="227"/>
      <c r="K66" s="220"/>
      <c r="L66" s="115"/>
      <c r="M66" s="115"/>
      <c r="N66" s="115"/>
      <c r="O66" s="115"/>
      <c r="P66" s="71"/>
      <c r="Q66" s="71"/>
      <c r="R66" s="115"/>
      <c r="S66" s="4"/>
      <c r="T66" s="4"/>
    </row>
    <row r="67" spans="1:20" ht="9" customHeight="1">
      <c r="A67" s="109"/>
      <c r="B67" s="110"/>
      <c r="C67" s="110"/>
      <c r="D67" s="110"/>
      <c r="E67" s="111"/>
      <c r="F67" s="111"/>
      <c r="G67" s="111"/>
      <c r="H67" s="198"/>
      <c r="I67" s="121"/>
      <c r="J67" s="198"/>
      <c r="K67" s="115"/>
      <c r="L67" s="115"/>
      <c r="M67" s="115"/>
      <c r="N67" s="115"/>
      <c r="O67" s="115"/>
      <c r="P67" s="71"/>
      <c r="Q67" s="98"/>
      <c r="R67" s="115"/>
      <c r="S67" s="4"/>
      <c r="T67" s="4"/>
    </row>
    <row r="68" spans="1:20" ht="9" customHeight="1">
      <c r="A68" s="109"/>
      <c r="B68" s="110"/>
      <c r="C68" s="110"/>
      <c r="D68" s="110"/>
      <c r="E68" s="111"/>
      <c r="F68" s="112"/>
      <c r="G68" s="113"/>
      <c r="H68" s="114"/>
      <c r="I68" s="115"/>
      <c r="J68" s="7"/>
      <c r="K68" s="7"/>
      <c r="L68" s="7"/>
      <c r="M68" s="7"/>
      <c r="N68" s="7"/>
      <c r="O68" s="7"/>
      <c r="P68" s="4"/>
      <c r="Q68" s="71"/>
      <c r="R68" s="4"/>
      <c r="S68" s="4"/>
      <c r="T68" s="4"/>
    </row>
    <row r="69" spans="1:20" ht="9" customHeight="1">
      <c r="A69" s="4"/>
      <c r="B69" s="4"/>
      <c r="C69" s="4"/>
      <c r="D69" s="4"/>
      <c r="E69" s="4"/>
      <c r="F69" s="4"/>
      <c r="G69" s="4"/>
      <c r="H69" s="4"/>
      <c r="I69" s="4"/>
      <c r="J69" s="4"/>
      <c r="K69" s="4"/>
      <c r="L69" s="4"/>
      <c r="M69" s="4"/>
      <c r="N69" s="4"/>
      <c r="O69" s="4"/>
      <c r="P69" s="4"/>
      <c r="Q69" s="4"/>
      <c r="R69" s="4"/>
      <c r="S69" s="4"/>
      <c r="T69" s="4"/>
    </row>
    <row r="70" spans="1:20" ht="9" customHeight="1">
      <c r="A70" s="133"/>
      <c r="B70" s="134"/>
      <c r="C70" s="134"/>
      <c r="D70" s="135" t="s">
        <v>31</v>
      </c>
      <c r="E70" s="134"/>
      <c r="F70" s="134"/>
      <c r="G70" s="134"/>
      <c r="H70" s="134"/>
      <c r="I70" s="137" t="s">
        <v>38</v>
      </c>
      <c r="J70" s="135"/>
      <c r="K70" s="137" t="s">
        <v>30</v>
      </c>
      <c r="L70" s="135"/>
      <c r="M70" s="136" t="s">
        <v>66</v>
      </c>
      <c r="N70" s="138"/>
      <c r="O70" s="140"/>
      <c r="P70" s="4"/>
      <c r="Q70" s="85"/>
      <c r="R70" s="4"/>
      <c r="S70" s="4"/>
      <c r="T70" s="4"/>
    </row>
    <row r="71" spans="1:20" ht="9" customHeight="1">
      <c r="A71" s="141"/>
      <c r="B71" s="142"/>
      <c r="C71" s="142"/>
      <c r="D71" s="436" t="s">
        <v>34</v>
      </c>
      <c r="E71" s="436"/>
      <c r="F71" s="142"/>
      <c r="G71" s="142"/>
      <c r="H71" s="115">
        <v>1</v>
      </c>
      <c r="I71" s="115"/>
      <c r="J71" s="115"/>
      <c r="K71" s="115"/>
      <c r="L71" s="115">
        <v>1</v>
      </c>
      <c r="M71" s="115">
        <f>IF(C10&gt;0,IF(D10=1,R9,""))</f>
      </c>
      <c r="N71" s="115"/>
      <c r="O71" s="143"/>
      <c r="P71" s="4"/>
      <c r="Q71" s="4"/>
      <c r="R71" s="4"/>
      <c r="S71" s="4"/>
      <c r="T71" s="4"/>
    </row>
    <row r="72" spans="1:20" ht="9" customHeight="1">
      <c r="A72" s="141"/>
      <c r="B72" s="142"/>
      <c r="C72" s="142"/>
      <c r="D72" s="436"/>
      <c r="E72" s="436"/>
      <c r="F72" s="142"/>
      <c r="G72" s="142"/>
      <c r="H72" s="115">
        <v>2</v>
      </c>
      <c r="I72" s="115"/>
      <c r="J72" s="115"/>
      <c r="K72" s="115"/>
      <c r="L72" s="115"/>
      <c r="M72" s="115">
        <f>IF(C10&gt;0,IF(D10=1,R10,""))</f>
      </c>
      <c r="N72" s="115"/>
      <c r="O72" s="143"/>
      <c r="P72" s="4"/>
      <c r="Q72" s="4"/>
      <c r="R72" s="4"/>
      <c r="S72" s="4"/>
      <c r="T72" s="4"/>
    </row>
    <row r="73" spans="1:20" ht="9" customHeight="1">
      <c r="A73" s="141"/>
      <c r="B73" s="142"/>
      <c r="C73" s="142"/>
      <c r="D73" s="142" t="s">
        <v>32</v>
      </c>
      <c r="E73" s="142"/>
      <c r="F73" s="142"/>
      <c r="G73" s="142"/>
      <c r="H73" s="115">
        <v>3</v>
      </c>
      <c r="I73" s="115"/>
      <c r="J73" s="115"/>
      <c r="K73" s="115"/>
      <c r="L73" s="115">
        <v>2</v>
      </c>
      <c r="M73" s="115">
        <f>IF(C22&gt;0,IF(D22=2,R21,""))</f>
      </c>
      <c r="N73" s="115"/>
      <c r="O73" s="143"/>
      <c r="P73" s="4"/>
      <c r="Q73" s="4"/>
      <c r="R73" s="4"/>
      <c r="S73" s="4"/>
      <c r="T73" s="4"/>
    </row>
    <row r="74" spans="1:20" ht="9" customHeight="1">
      <c r="A74" s="144"/>
      <c r="B74" s="142"/>
      <c r="C74" s="142"/>
      <c r="D74" s="117">
        <v>1</v>
      </c>
      <c r="E74" s="115"/>
      <c r="F74" s="142"/>
      <c r="G74" s="142"/>
      <c r="H74" s="115">
        <v>4</v>
      </c>
      <c r="I74" s="115"/>
      <c r="J74" s="115"/>
      <c r="K74" s="115"/>
      <c r="L74" s="115"/>
      <c r="M74" s="115">
        <f>IF(C22&gt;0,IF(D22=2,R22,""))</f>
      </c>
      <c r="N74" s="115"/>
      <c r="O74" s="143"/>
      <c r="P74" s="4"/>
      <c r="Q74" s="4"/>
      <c r="R74" s="4"/>
      <c r="S74" s="4"/>
      <c r="T74" s="4"/>
    </row>
    <row r="75" spans="1:20" ht="9" customHeight="1">
      <c r="A75" s="144"/>
      <c r="B75" s="142"/>
      <c r="C75" s="142"/>
      <c r="D75" s="117">
        <v>2</v>
      </c>
      <c r="E75" s="115"/>
      <c r="F75" s="142"/>
      <c r="G75" s="142"/>
      <c r="H75" s="115"/>
      <c r="I75" s="115"/>
      <c r="J75" s="115"/>
      <c r="K75" s="115"/>
      <c r="L75" s="115"/>
      <c r="M75" s="115"/>
      <c r="N75" s="115"/>
      <c r="O75" s="143"/>
      <c r="P75" s="4"/>
      <c r="Q75" s="4"/>
      <c r="R75" s="4"/>
      <c r="S75" s="4"/>
      <c r="T75" s="4"/>
    </row>
    <row r="76" spans="1:20" ht="9" customHeight="1">
      <c r="A76" s="141"/>
      <c r="B76" s="142"/>
      <c r="C76" s="142"/>
      <c r="D76" s="142" t="s">
        <v>33</v>
      </c>
      <c r="E76" s="142"/>
      <c r="F76" s="142"/>
      <c r="G76" s="142"/>
      <c r="H76" s="115"/>
      <c r="I76" s="115"/>
      <c r="J76" s="115"/>
      <c r="K76" s="115"/>
      <c r="L76" s="115"/>
      <c r="M76" s="115"/>
      <c r="N76" s="115"/>
      <c r="O76" s="143"/>
      <c r="P76" s="4"/>
      <c r="Q76" s="4"/>
      <c r="R76" s="4"/>
      <c r="S76" s="4"/>
      <c r="T76" s="4"/>
    </row>
    <row r="77" spans="1:20" ht="9" customHeight="1">
      <c r="A77" s="141"/>
      <c r="B77" s="142"/>
      <c r="C77" s="142"/>
      <c r="D77" s="115"/>
      <c r="E77" s="115"/>
      <c r="F77" s="142"/>
      <c r="G77" s="142"/>
      <c r="H77" s="115"/>
      <c r="I77" s="115"/>
      <c r="J77" s="115"/>
      <c r="K77" s="115"/>
      <c r="L77" s="115"/>
      <c r="M77" s="115"/>
      <c r="N77" s="115"/>
      <c r="O77" s="143"/>
      <c r="P77" s="4"/>
      <c r="Q77" s="4"/>
      <c r="R77" s="4"/>
      <c r="S77" s="4"/>
      <c r="T77" s="4"/>
    </row>
    <row r="78" spans="1:20" ht="9" customHeight="1">
      <c r="A78" s="141"/>
      <c r="B78" s="142"/>
      <c r="C78" s="142"/>
      <c r="D78" s="115"/>
      <c r="E78" s="145">
        <f>Tytuł!$C$14</f>
        <v>0</v>
      </c>
      <c r="F78" s="142"/>
      <c r="G78" s="142"/>
      <c r="H78" s="115"/>
      <c r="I78" s="115"/>
      <c r="J78" s="115"/>
      <c r="K78" s="115"/>
      <c r="L78" s="115"/>
      <c r="M78" s="115"/>
      <c r="N78" s="115"/>
      <c r="O78" s="143"/>
      <c r="P78" s="4"/>
      <c r="Q78" s="4"/>
      <c r="R78" s="4"/>
      <c r="S78" s="4"/>
      <c r="T78" s="4"/>
    </row>
    <row r="79" spans="1:20" ht="9" customHeight="1">
      <c r="A79" s="146"/>
      <c r="B79" s="147"/>
      <c r="C79" s="147"/>
      <c r="D79" s="147"/>
      <c r="E79" s="147"/>
      <c r="F79" s="147"/>
      <c r="G79" s="147"/>
      <c r="H79" s="147"/>
      <c r="I79" s="147"/>
      <c r="J79" s="147"/>
      <c r="K79" s="147"/>
      <c r="L79" s="147"/>
      <c r="M79" s="147"/>
      <c r="N79" s="147"/>
      <c r="O79" s="148"/>
      <c r="P79" s="4"/>
      <c r="Q79" s="4"/>
      <c r="R79" s="4"/>
      <c r="S79" s="4"/>
      <c r="T79" s="4"/>
    </row>
    <row r="80" spans="1:20" ht="12.75">
      <c r="A80" s="4"/>
      <c r="B80" s="4"/>
      <c r="C80" s="4"/>
      <c r="D80" s="4"/>
      <c r="E80" s="4"/>
      <c r="F80" s="4"/>
      <c r="G80" s="4"/>
      <c r="H80" s="4"/>
      <c r="I80" s="4"/>
      <c r="J80" s="4"/>
      <c r="K80" s="4"/>
      <c r="L80" s="4"/>
      <c r="M80" s="4"/>
      <c r="N80" s="4"/>
      <c r="O80" s="4"/>
      <c r="P80" s="4"/>
      <c r="Q80" s="4"/>
      <c r="R80" s="4"/>
      <c r="S80" s="4"/>
      <c r="T80" s="4"/>
    </row>
    <row r="81" spans="1:20" ht="12.75">
      <c r="A81" s="4"/>
      <c r="B81" s="4"/>
      <c r="C81" s="4"/>
      <c r="D81" s="4"/>
      <c r="E81" s="4"/>
      <c r="F81" s="4"/>
      <c r="G81" s="4"/>
      <c r="H81" s="4"/>
      <c r="I81" s="4"/>
      <c r="J81" s="4"/>
      <c r="K81" s="4"/>
      <c r="L81" s="4"/>
      <c r="M81" s="4"/>
      <c r="N81" s="4"/>
      <c r="O81" s="4"/>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sheetData>
  <sheetProtection/>
  <mergeCells count="1">
    <mergeCell ref="D71:E72"/>
  </mergeCells>
  <conditionalFormatting sqref="I10 I14 I18 I22 I26 I30 I34 I40 I44 I48 I52 I56 I60 I63 I67 K12 M38 K28 K36 K42 K50 K58 K65 M16 M32 M46 M54 I12 I20 I28 I36 I42 I50 I58 I65 K16 K32 K46 M24">
    <cfRule type="expression" priority="1" dxfId="0" stopIfTrue="1">
      <formula>H10="as"</formula>
    </cfRule>
    <cfRule type="expression" priority="2" dxfId="0" stopIfTrue="1">
      <formula>H10="bs"</formula>
    </cfRule>
  </conditionalFormatting>
  <conditionalFormatting sqref="I11 I19 I27 I35 I41 I49 I57 I64 K15 K31 K45 M23 M53">
    <cfRule type="expression" priority="3" dxfId="0" stopIfTrue="1">
      <formula>H12="as"</formula>
    </cfRule>
    <cfRule type="expression" priority="4" dxfId="0" stopIfTrue="1">
      <formula>H12="bs"</formula>
    </cfRule>
  </conditionalFormatting>
  <conditionalFormatting sqref="K61">
    <cfRule type="expression" priority="5" dxfId="0" stopIfTrue="1">
      <formula>#REF!="as"</formula>
    </cfRule>
    <cfRule type="expression" priority="6" dxfId="0" stopIfTrue="1">
      <formula>#REF!="bs"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cp:keywords/>
  <dc:description/>
  <cp:lastModifiedBy>Ewa Lasek</cp:lastModifiedBy>
  <cp:lastPrinted>2014-06-12T16:15:00Z</cp:lastPrinted>
  <dcterms:created xsi:type="dcterms:W3CDTF">2003-10-15T19:07:07Z</dcterms:created>
  <dcterms:modified xsi:type="dcterms:W3CDTF">2014-09-05T11:04:28Z</dcterms:modified>
  <cp:category/>
  <cp:version/>
  <cp:contentType/>
  <cp:contentStatus/>
</cp:coreProperties>
</file>